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B1423\Desktop\IPC-E-21-xx (PCA)\"/>
    </mc:Choice>
  </mc:AlternateContent>
  <xr:revisionPtr revIDLastSave="0" documentId="13_ncr:1_{E17F5DF1-B7FE-4326-B03F-E80EFCE436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 PCA - Exhibit No. 3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'2021 PCA - Exhibit No. 3'!$A$1:$N$75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3" l="1"/>
  <c r="K16" i="3" l="1"/>
  <c r="I26" i="3" l="1"/>
  <c r="K49" i="3" l="1"/>
  <c r="H28" i="3"/>
  <c r="K50" i="3" l="1"/>
  <c r="K48" i="3"/>
  <c r="I31" i="3"/>
  <c r="I27" i="3"/>
  <c r="M27" i="3" s="1"/>
  <c r="L27" i="3" s="1"/>
  <c r="I25" i="3"/>
  <c r="I24" i="3"/>
  <c r="M24" i="3" s="1"/>
  <c r="I23" i="3"/>
  <c r="M23" i="3" s="1"/>
  <c r="L23" i="3" s="1"/>
  <c r="I22" i="3"/>
  <c r="M22" i="3" s="1"/>
  <c r="L22" i="3" s="1"/>
  <c r="I21" i="3"/>
  <c r="M21" i="3" s="1"/>
  <c r="L21" i="3" s="1"/>
  <c r="I20" i="3"/>
  <c r="M20" i="3" s="1"/>
  <c r="L20" i="3" s="1"/>
  <c r="H16" i="3"/>
  <c r="H30" i="3" s="1"/>
  <c r="H33" i="3" s="1"/>
  <c r="G16" i="3"/>
  <c r="G30" i="3" s="1"/>
  <c r="I10" i="3"/>
  <c r="M44" i="3" s="1"/>
  <c r="L44" i="3" s="1"/>
  <c r="L48" i="3" s="1"/>
  <c r="L49" i="3" l="1"/>
  <c r="L50" i="3"/>
  <c r="M31" i="3"/>
  <c r="L31" i="3" s="1"/>
  <c r="M25" i="3"/>
  <c r="L25" i="3" s="1"/>
  <c r="M26" i="3"/>
  <c r="L26" i="3" s="1"/>
  <c r="G33" i="3"/>
  <c r="M34" i="3"/>
  <c r="L34" i="3" s="1"/>
  <c r="L24" i="3"/>
  <c r="I15" i="3"/>
  <c r="K28" i="3"/>
  <c r="K30" i="3" s="1"/>
  <c r="K33" i="3" s="1"/>
  <c r="K37" i="3" s="1"/>
  <c r="K40" i="3" s="1"/>
  <c r="K43" i="3" s="1"/>
  <c r="K46" i="3" s="1"/>
  <c r="I19" i="3"/>
  <c r="M19" i="3" s="1"/>
  <c r="L19" i="3" s="1"/>
  <c r="M38" i="3"/>
  <c r="L38" i="3" s="1"/>
  <c r="L28" i="3" l="1"/>
  <c r="M15" i="3"/>
  <c r="L15" i="3" s="1"/>
  <c r="L16" i="3" l="1"/>
  <c r="L30" i="3" s="1"/>
  <c r="L33" i="3" s="1"/>
  <c r="M33" i="3" s="1"/>
  <c r="M35" i="3" s="1"/>
  <c r="L35" i="3" s="1"/>
  <c r="L37" i="3" s="1"/>
  <c r="L40" i="3" s="1"/>
  <c r="L43" i="3" s="1"/>
  <c r="L63" i="3" s="1"/>
  <c r="L66" i="3" l="1"/>
  <c r="L54" i="3"/>
  <c r="L60" i="3" s="1"/>
  <c r="L46" i="3"/>
  <c r="L70" i="3" l="1"/>
  <c r="L69" i="3"/>
  <c r="M69" i="3" s="1"/>
  <c r="L73" i="3"/>
  <c r="L71" i="3"/>
  <c r="M71" i="3" s="1"/>
  <c r="L55" i="3"/>
  <c r="L72" i="3"/>
  <c r="M72" i="3" s="1"/>
  <c r="L56" i="3"/>
  <c r="L57" i="3" l="1"/>
  <c r="L74" i="3"/>
</calcChain>
</file>

<file path=xl/sharedStrings.xml><?xml version="1.0" encoding="utf-8"?>
<sst xmlns="http://schemas.openxmlformats.org/spreadsheetml/2006/main" count="168" uniqueCount="150">
  <si>
    <t>1</t>
  </si>
  <si>
    <t>IDAHO POWER COMPANY</t>
  </si>
  <si>
    <t>2</t>
  </si>
  <si>
    <t>3</t>
  </si>
  <si>
    <t>ADDITIONAL INVESTMENT TAX CREDIT ANALYSIS</t>
  </si>
  <si>
    <t>4</t>
  </si>
  <si>
    <t>5</t>
  </si>
  <si>
    <t>6</t>
  </si>
  <si>
    <t>7</t>
  </si>
  <si>
    <t/>
  </si>
  <si>
    <t>TOTAL</t>
  </si>
  <si>
    <t>8</t>
  </si>
  <si>
    <t>SYSTEM</t>
  </si>
  <si>
    <t>IDAHO</t>
  </si>
  <si>
    <t>IDAHO %</t>
  </si>
  <si>
    <t>9</t>
  </si>
  <si>
    <t>* * * SUMMARY OF RESULTS * * *</t>
  </si>
  <si>
    <t>10</t>
  </si>
  <si>
    <t>TOTAL COMBINED RATE BASE</t>
  </si>
  <si>
    <t>11</t>
  </si>
  <si>
    <t>12</t>
  </si>
  <si>
    <t>DEVELOPMENT OF NET INCOME</t>
  </si>
  <si>
    <t>13</t>
  </si>
  <si>
    <t>OPERATING REVENUES</t>
  </si>
  <si>
    <t>14</t>
  </si>
  <si>
    <t xml:space="preserve"> </t>
  </si>
  <si>
    <t xml:space="preserve">  RETAIL SALES REVENUES (Incl 449.1 Rev)</t>
  </si>
  <si>
    <t>Direct Assign</t>
  </si>
  <si>
    <t>15</t>
  </si>
  <si>
    <t xml:space="preserve">  OTHER OPERATING REVENUES</t>
  </si>
  <si>
    <t>16</t>
  </si>
  <si>
    <t xml:space="preserve">  TOTAL OPERATING REVENUES</t>
  </si>
  <si>
    <t>17</t>
  </si>
  <si>
    <t>18</t>
  </si>
  <si>
    <t>OPERATING EXPENSES</t>
  </si>
  <si>
    <t>19</t>
  </si>
  <si>
    <t xml:space="preserve"> OPERATION &amp; MAINTENANCE EXPENSES</t>
  </si>
  <si>
    <t>20</t>
  </si>
  <si>
    <t xml:space="preserve"> DEPRECIATION EXPENSE</t>
  </si>
  <si>
    <t>21</t>
  </si>
  <si>
    <t xml:space="preserve"> AMORTIZATION OF LIMITED TERM PLANT</t>
  </si>
  <si>
    <t>22</t>
  </si>
  <si>
    <t xml:space="preserve"> TAXES OTHER THAN INCOME</t>
  </si>
  <si>
    <t>23</t>
  </si>
  <si>
    <t xml:space="preserve"> REGULATORY DEBITS/CREDITS</t>
  </si>
  <si>
    <t>24</t>
  </si>
  <si>
    <t xml:space="preserve"> PROVISION FOR DEFERRED INCOME TAXES</t>
  </si>
  <si>
    <t>25</t>
  </si>
  <si>
    <t xml:space="preserve"> INVESTMENT TAX CREDIT ADJUSTMENT</t>
  </si>
  <si>
    <t>26</t>
  </si>
  <si>
    <t xml:space="preserve"> FEDERAL INCOME TAXES</t>
  </si>
  <si>
    <t>27</t>
  </si>
  <si>
    <t xml:space="preserve"> STATE INCOME TAXES</t>
  </si>
  <si>
    <t>28</t>
  </si>
  <si>
    <t>TOTAL OPERATING EXPENSES</t>
  </si>
  <si>
    <t>29</t>
  </si>
  <si>
    <t>30</t>
  </si>
  <si>
    <t>OPERATING INCOME</t>
  </si>
  <si>
    <t>31</t>
  </si>
  <si>
    <t xml:space="preserve">  </t>
  </si>
  <si>
    <t>ADD:  IERCO OPERATING INCOME</t>
  </si>
  <si>
    <t>32</t>
  </si>
  <si>
    <t>33</t>
  </si>
  <si>
    <t>OPERATING INCOME BEFORE OTHER INCOME AND DEDUCTIONS</t>
  </si>
  <si>
    <t>34</t>
  </si>
  <si>
    <t>ADD: AFUDC EQUITY</t>
  </si>
  <si>
    <t>(L 10)</t>
  </si>
  <si>
    <t>35</t>
  </si>
  <si>
    <t>ADD: OTHER INCOME AND DEDUCTIONS</t>
  </si>
  <si>
    <t>(L 33)</t>
  </si>
  <si>
    <t>36</t>
  </si>
  <si>
    <t>37</t>
  </si>
  <si>
    <t>INCOME BEFORE INTEREST CHARGES</t>
  </si>
  <si>
    <t>38</t>
  </si>
  <si>
    <t>LESS: INTEREST CHARGES</t>
  </si>
  <si>
    <t>39</t>
  </si>
  <si>
    <t>40</t>
  </si>
  <si>
    <t>NET INCOME</t>
  </si>
  <si>
    <t>41</t>
  </si>
  <si>
    <t>42</t>
  </si>
  <si>
    <t>ACTUAL YEAR-END RESULTS - BEFORE ITC ADJUSTMENT</t>
  </si>
  <si>
    <t>43</t>
  </si>
  <si>
    <t>EARNINGS ON COMMON STOCK</t>
  </si>
  <si>
    <t>44</t>
  </si>
  <si>
    <t>COMMON EQUITY AT YEAR END</t>
  </si>
  <si>
    <t>(L10)</t>
  </si>
  <si>
    <t>45</t>
  </si>
  <si>
    <t>46</t>
  </si>
  <si>
    <t>RETURN ON YEAR-END COMMON EQUITY</t>
  </si>
  <si>
    <t>47</t>
  </si>
  <si>
    <t>48</t>
  </si>
  <si>
    <t>EARNINGS ON COMMON STOCK @ 9.50 ROE</t>
  </si>
  <si>
    <t>49</t>
  </si>
  <si>
    <t>EARNINGS ON COMMON STOCK @ 10 ROE</t>
  </si>
  <si>
    <t>(L44 * 10%)</t>
  </si>
  <si>
    <t>50</t>
  </si>
  <si>
    <t>EARNINGS ON COMMON STOCK @ 10.50 ROE</t>
  </si>
  <si>
    <t>(L44 * 10.5%)</t>
  </si>
  <si>
    <t>51</t>
  </si>
  <si>
    <t>52</t>
  </si>
  <si>
    <t>53</t>
  </si>
  <si>
    <t>ACTUAL YEAR-END RESULTS - AFTER ITC ADJUSTMENT:</t>
  </si>
  <si>
    <t>54</t>
  </si>
  <si>
    <t>INVESTMENT TAX CREDIT ADJUSTMENT</t>
  </si>
  <si>
    <t>ADJUSTED EARNINGS ON COMMON STOCK</t>
  </si>
  <si>
    <t>55</t>
  </si>
  <si>
    <t>ADJUSTED COMMON EQUITY AT YEAR-END</t>
  </si>
  <si>
    <t>56</t>
  </si>
  <si>
    <t>ADJUSTED RETURN ON YEAR-END COMMON EQUITY</t>
  </si>
  <si>
    <t>57</t>
  </si>
  <si>
    <t>58</t>
  </si>
  <si>
    <t>59</t>
  </si>
  <si>
    <t>ADDITIONAL ITC ADJUSTMENT  (Annualized)</t>
  </si>
  <si>
    <t>If L 54 is negative, then 0; if positive, then smaller of L54 or $25,000,000</t>
  </si>
  <si>
    <t>60</t>
  </si>
  <si>
    <t>IF IDAHO RETURN ON COMMON EQUITY (Line 46) &gt;10%</t>
  </si>
  <si>
    <t>IDAHO EARNINGS GREATER THAN 10% ROE BUT LESS THAN 10.5%</t>
  </si>
  <si>
    <t>61</t>
  </si>
  <si>
    <t>IF IDAHO RETURN ON COMMON EQUITY (Line 46) &gt;10.5%</t>
  </si>
  <si>
    <t>62</t>
  </si>
  <si>
    <t>INCREMENTAL IDAHO EARNINGS GREATER THAN 10.50% ROE</t>
  </si>
  <si>
    <t>(L43-L50)/(1-10.5%)</t>
  </si>
  <si>
    <t>63</t>
  </si>
  <si>
    <t>64</t>
  </si>
  <si>
    <t>After Tax</t>
  </si>
  <si>
    <t>Tax Gross Up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</si>
  <si>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</si>
  <si>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</si>
  <si>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</si>
  <si>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</si>
  <si>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</si>
  <si>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</si>
  <si>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</si>
  <si>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</si>
  <si>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</si>
  <si>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</si>
  <si>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ROE greater than 10.5% (Incremental) -- CUSTOMER SHARE - 25% (Offset to Pension balance)</t>
  </si>
  <si>
    <t>(L43-L49)/(1-10%)</t>
  </si>
  <si>
    <t>IF IDAHO RETURN ON COMMON EQUITY (Line 46) &lt;9.4%</t>
  </si>
  <si>
    <t>ROE between 10%-10.5% --CUSTOMER SHARE - 80% (Reduction to rates)</t>
  </si>
  <si>
    <t xml:space="preserve">ROE between 10%-10.5% --COMPANY SHARE - 20% </t>
  </si>
  <si>
    <t>ROE greater than 10.5% (Incremental) -- CUSTOMER SHARE - 55% (Reduction to rates)</t>
  </si>
  <si>
    <t xml:space="preserve">ROE greater than 10.5% (Incremental) --COMPANY SHARE - 20% </t>
  </si>
  <si>
    <t>Per Order #34071:</t>
  </si>
  <si>
    <t>(L48-L43) / (1-9.4%)</t>
  </si>
  <si>
    <t>(L44 * 9.4%)</t>
  </si>
  <si>
    <t>Actual September 30, 2020</t>
  </si>
  <si>
    <t>September Allocations/Ratios</t>
  </si>
  <si>
    <t>Actual December 31, 2020</t>
  </si>
  <si>
    <t>For the Twelve Months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</si>
</sst>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0.0%"/>
    <numFmt numFmtId="166" formatCode="_(* #,##0_);_(* \(#,##0\);_(* &quot;-&quot;??_);_(@_)"/>
    <numFmt numFmtId="167" formatCode="#,##0.00000000_);\(#,##0.0000000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i/>
      <sz val="6"/>
      <color indexed="10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7"/>
      <color indexed="10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10"/>
      <name val="Helv"/>
    </font>
    <font>
      <b/>
      <u/>
      <sz val="7"/>
      <color indexed="8"/>
      <name val="Arial"/>
      <family val="2"/>
    </font>
    <font>
      <b/>
      <u/>
      <sz val="6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2" fillId="0" borderId="0"/>
    <xf numFmtId="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>
      <alignment vertical="top"/>
    </xf>
    <xf numFmtId="0" fontId="21" fillId="0" borderId="0"/>
    <xf numFmtId="0" fontId="21" fillId="0" borderId="0"/>
    <xf numFmtId="0" fontId="22" fillId="0" borderId="0"/>
    <xf numFmtId="9" fontId="21" fillId="0" borderId="0" applyFont="0" applyFill="0" applyBorder="0" applyAlignment="0" applyProtection="0"/>
    <xf numFmtId="0" fontId="24" fillId="0" borderId="0"/>
    <xf numFmtId="9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</cellStyleXfs>
  <cellXfs count="145">
    <xf numFmtId="0" fontId="0" fillId="0" borderId="0" xfId="0"/>
    <xf numFmtId="1" fontId="3" fillId="0" borderId="0" xfId="3" quotePrefix="1" applyNumberFormat="1" applyFont="1"/>
    <xf numFmtId="0" fontId="5" fillId="0" borderId="0" xfId="0" applyFont="1"/>
    <xf numFmtId="37" fontId="7" fillId="0" borderId="0" xfId="3" applyNumberFormat="1" applyFont="1" applyFill="1" applyAlignment="1">
      <alignment horizontal="left"/>
    </xf>
    <xf numFmtId="37" fontId="3" fillId="0" borderId="0" xfId="3" applyNumberFormat="1" applyFont="1" applyFill="1"/>
    <xf numFmtId="37" fontId="8" fillId="0" borderId="0" xfId="3" applyNumberFormat="1" applyFont="1" applyFill="1"/>
    <xf numFmtId="37" fontId="6" fillId="0" borderId="0" xfId="3" applyNumberFormat="1" applyFont="1" applyFill="1" applyAlignment="1">
      <alignment horizontal="center"/>
    </xf>
    <xf numFmtId="0" fontId="5" fillId="0" borderId="0" xfId="0" applyFont="1" applyFill="1"/>
    <xf numFmtId="37" fontId="7" fillId="0" borderId="0" xfId="3" applyNumberFormat="1" applyFont="1" applyFill="1"/>
    <xf numFmtId="37" fontId="10" fillId="0" borderId="0" xfId="3" applyNumberFormat="1" applyFont="1"/>
    <xf numFmtId="37" fontId="11" fillId="0" borderId="0" xfId="3" applyNumberFormat="1" applyFont="1" applyAlignment="1">
      <alignment horizontal="right"/>
    </xf>
    <xf numFmtId="37" fontId="8" fillId="0" borderId="0" xfId="3" applyNumberFormat="1" applyFont="1"/>
    <xf numFmtId="164" fontId="12" fillId="0" borderId="0" xfId="3" applyNumberFormat="1" applyFont="1" applyAlignment="1">
      <alignment horizontal="left"/>
    </xf>
    <xf numFmtId="37" fontId="12" fillId="0" borderId="0" xfId="3" applyNumberFormat="1" applyFont="1" applyAlignment="1">
      <alignment horizontal="center"/>
    </xf>
    <xf numFmtId="37" fontId="3" fillId="0" borderId="0" xfId="3" applyNumberFormat="1" applyFont="1"/>
    <xf numFmtId="164" fontId="12" fillId="0" borderId="0" xfId="3" applyNumberFormat="1" applyFont="1" applyAlignment="1">
      <alignment horizontal="center"/>
    </xf>
    <xf numFmtId="165" fontId="3" fillId="0" borderId="0" xfId="4" applyNumberFormat="1" applyFont="1"/>
    <xf numFmtId="37" fontId="14" fillId="0" borderId="0" xfId="3" applyNumberFormat="1" applyFont="1"/>
    <xf numFmtId="164" fontId="15" fillId="0" borderId="0" xfId="3" applyNumberFormat="1" applyFont="1" applyAlignment="1">
      <alignment horizontal="right"/>
    </xf>
    <xf numFmtId="37" fontId="15" fillId="0" borderId="0" xfId="3" applyNumberFormat="1" applyFont="1" applyAlignment="1">
      <alignment horizontal="center"/>
    </xf>
    <xf numFmtId="164" fontId="15" fillId="0" borderId="0" xfId="3" applyNumberFormat="1" applyFont="1" applyAlignment="1">
      <alignment horizontal="center"/>
    </xf>
    <xf numFmtId="165" fontId="15" fillId="0" borderId="0" xfId="4" applyNumberFormat="1" applyFont="1" applyAlignment="1">
      <alignment horizontal="center"/>
    </xf>
    <xf numFmtId="37" fontId="16" fillId="0" borderId="0" xfId="3" applyNumberFormat="1" applyFont="1"/>
    <xf numFmtId="37" fontId="17" fillId="0" borderId="0" xfId="3" applyNumberFormat="1" applyFont="1"/>
    <xf numFmtId="37" fontId="6" fillId="0" borderId="0" xfId="3" applyNumberFormat="1" applyFont="1" applyFill="1" applyBorder="1" applyAlignment="1">
      <alignment horizontal="center"/>
    </xf>
    <xf numFmtId="37" fontId="17" fillId="0" borderId="4" xfId="3" applyNumberFormat="1" applyFont="1" applyBorder="1"/>
    <xf numFmtId="37" fontId="8" fillId="0" borderId="4" xfId="3" applyNumberFormat="1" applyFont="1" applyBorder="1" applyAlignment="1">
      <alignment horizontal="right"/>
    </xf>
    <xf numFmtId="165" fontId="6" fillId="0" borderId="0" xfId="4" applyNumberFormat="1" applyFont="1"/>
    <xf numFmtId="165" fontId="6" fillId="0" borderId="0" xfId="4" applyNumberFormat="1" applyFont="1" applyFill="1" applyBorder="1"/>
    <xf numFmtId="164" fontId="18" fillId="0" borderId="0" xfId="3" applyNumberFormat="1" applyFont="1" applyAlignment="1">
      <alignment horizontal="right"/>
    </xf>
    <xf numFmtId="37" fontId="5" fillId="0" borderId="0" xfId="0" applyNumberFormat="1" applyFont="1"/>
    <xf numFmtId="37" fontId="6" fillId="0" borderId="0" xfId="3" applyNumberFormat="1" applyFont="1" applyAlignment="1">
      <alignment horizontal="right"/>
    </xf>
    <xf numFmtId="37" fontId="18" fillId="0" borderId="0" xfId="3" applyNumberFormat="1" applyFont="1"/>
    <xf numFmtId="37" fontId="3" fillId="0" borderId="0" xfId="3" applyNumberFormat="1" applyFont="1" applyAlignment="1">
      <alignment horizontal="center"/>
    </xf>
    <xf numFmtId="37" fontId="17" fillId="0" borderId="0" xfId="3" applyNumberFormat="1" applyFont="1" applyFill="1"/>
    <xf numFmtId="37" fontId="17" fillId="0" borderId="0" xfId="3" applyNumberFormat="1" applyFont="1" applyFill="1" applyBorder="1"/>
    <xf numFmtId="37" fontId="3" fillId="0" borderId="0" xfId="3" applyNumberFormat="1" applyFont="1" applyFill="1" applyBorder="1"/>
    <xf numFmtId="37" fontId="6" fillId="0" borderId="0" xfId="3" applyNumberFormat="1" applyFont="1" applyFill="1" applyBorder="1"/>
    <xf numFmtId="37" fontId="6" fillId="0" borderId="0" xfId="3" applyNumberFormat="1" applyFont="1" applyFill="1" applyBorder="1" applyAlignment="1">
      <alignment horizontal="right"/>
    </xf>
    <xf numFmtId="37" fontId="6" fillId="0" borderId="0" xfId="3" applyNumberFormat="1" applyFont="1" applyFill="1" applyAlignment="1">
      <alignment horizontal="right"/>
    </xf>
    <xf numFmtId="165" fontId="6" fillId="0" borderId="0" xfId="4" applyNumberFormat="1" applyFont="1" applyFill="1"/>
    <xf numFmtId="166" fontId="5" fillId="0" borderId="0" xfId="1" applyNumberFormat="1" applyFont="1"/>
    <xf numFmtId="43" fontId="5" fillId="0" borderId="0" xfId="0" applyNumberFormat="1" applyFont="1"/>
    <xf numFmtId="165" fontId="6" fillId="0" borderId="0" xfId="4" quotePrefix="1" applyNumberFormat="1" applyFont="1" applyFill="1"/>
    <xf numFmtId="37" fontId="17" fillId="0" borderId="0" xfId="3" applyNumberFormat="1" applyFont="1" applyFill="1" applyBorder="1" applyAlignment="1">
      <alignment horizontal="left"/>
    </xf>
    <xf numFmtId="0" fontId="5" fillId="0" borderId="0" xfId="0" applyFont="1" applyFill="1" applyBorder="1"/>
    <xf numFmtId="9" fontId="6" fillId="0" borderId="0" xfId="2" applyFont="1" applyFill="1" applyBorder="1"/>
    <xf numFmtId="37" fontId="6" fillId="0" borderId="0" xfId="3" applyNumberFormat="1" applyFont="1" applyFill="1" applyBorder="1" applyAlignment="1">
      <alignment horizontal="left"/>
    </xf>
    <xf numFmtId="37" fontId="6" fillId="0" borderId="4" xfId="3" applyNumberFormat="1" applyFont="1" applyFill="1" applyBorder="1" applyAlignment="1">
      <alignment horizontal="center"/>
    </xf>
    <xf numFmtId="165" fontId="6" fillId="0" borderId="5" xfId="4" applyNumberFormat="1" applyFont="1" applyFill="1" applyBorder="1" applyAlignment="1">
      <alignment horizontal="center"/>
    </xf>
    <xf numFmtId="166" fontId="6" fillId="0" borderId="6" xfId="1" applyNumberFormat="1" applyFont="1" applyFill="1" applyBorder="1"/>
    <xf numFmtId="37" fontId="17" fillId="0" borderId="0" xfId="3" applyNumberFormat="1" applyFont="1" applyBorder="1"/>
    <xf numFmtId="37" fontId="3" fillId="0" borderId="0" xfId="3" applyNumberFormat="1" applyFont="1" applyBorder="1"/>
    <xf numFmtId="37" fontId="6" fillId="0" borderId="0" xfId="3" applyNumberFormat="1" applyFont="1" applyBorder="1"/>
    <xf numFmtId="37" fontId="6" fillId="0" borderId="0" xfId="3" applyNumberFormat="1" applyFont="1" applyBorder="1" applyAlignment="1">
      <alignment horizontal="right"/>
    </xf>
    <xf numFmtId="37" fontId="6" fillId="0" borderId="0" xfId="3" applyNumberFormat="1" applyFont="1" applyBorder="1" applyAlignment="1">
      <alignment horizontal="center"/>
    </xf>
    <xf numFmtId="37" fontId="18" fillId="0" borderId="0" xfId="3" applyNumberFormat="1" applyFont="1" applyBorder="1"/>
    <xf numFmtId="166" fontId="6" fillId="0" borderId="6" xfId="1" applyNumberFormat="1" applyFont="1" applyBorder="1"/>
    <xf numFmtId="166" fontId="6" fillId="0" borderId="7" xfId="1" applyNumberFormat="1" applyFont="1" applyBorder="1"/>
    <xf numFmtId="37" fontId="6" fillId="0" borderId="4" xfId="3" applyNumberFormat="1" applyFont="1" applyFill="1" applyBorder="1"/>
    <xf numFmtId="166" fontId="6" fillId="0" borderId="0" xfId="1" applyNumberFormat="1" applyFont="1" applyBorder="1"/>
    <xf numFmtId="0" fontId="5" fillId="0" borderId="0" xfId="0" applyFont="1" applyBorder="1"/>
    <xf numFmtId="165" fontId="18" fillId="0" borderId="0" xfId="4" applyNumberFormat="1" applyFont="1" applyBorder="1"/>
    <xf numFmtId="37" fontId="20" fillId="0" borderId="0" xfId="3" applyNumberFormat="1" applyFont="1"/>
    <xf numFmtId="37" fontId="6" fillId="0" borderId="0" xfId="3" applyFont="1" applyAlignment="1">
      <alignment horizontal="center"/>
    </xf>
    <xf numFmtId="0" fontId="5" fillId="0" borderId="0" xfId="0" applyFont="1" applyAlignment="1">
      <alignment horizontal="center"/>
    </xf>
    <xf numFmtId="37" fontId="6" fillId="0" borderId="0" xfId="3" applyFont="1" applyBorder="1"/>
    <xf numFmtId="37" fontId="3" fillId="0" borderId="9" xfId="3" applyNumberFormat="1" applyFont="1" applyFill="1" applyBorder="1"/>
    <xf numFmtId="37" fontId="6" fillId="0" borderId="9" xfId="3" applyNumberFormat="1" applyFont="1" applyFill="1" applyBorder="1"/>
    <xf numFmtId="37" fontId="6" fillId="0" borderId="9" xfId="3" applyNumberFormat="1" applyFont="1" applyFill="1" applyBorder="1" applyAlignment="1">
      <alignment horizontal="right"/>
    </xf>
    <xf numFmtId="37" fontId="6" fillId="0" borderId="9" xfId="3" applyNumberFormat="1" applyFont="1" applyFill="1" applyBorder="1" applyAlignment="1">
      <alignment horizontal="center"/>
    </xf>
    <xf numFmtId="37" fontId="3" fillId="0" borderId="14" xfId="3" applyNumberFormat="1" applyFont="1" applyBorder="1"/>
    <xf numFmtId="37" fontId="6" fillId="0" borderId="14" xfId="3" applyNumberFormat="1" applyFont="1" applyBorder="1"/>
    <xf numFmtId="37" fontId="6" fillId="0" borderId="14" xfId="3" applyNumberFormat="1" applyFont="1" applyBorder="1" applyAlignment="1">
      <alignment horizontal="right"/>
    </xf>
    <xf numFmtId="37" fontId="6" fillId="0" borderId="14" xfId="3" applyNumberFormat="1" applyFont="1" applyBorder="1" applyAlignment="1">
      <alignment horizontal="center"/>
    </xf>
    <xf numFmtId="1" fontId="3" fillId="0" borderId="0" xfId="3" quotePrefix="1" applyNumberFormat="1" applyFont="1" applyBorder="1"/>
    <xf numFmtId="165" fontId="6" fillId="0" borderId="9" xfId="4" applyNumberFormat="1" applyFont="1" applyFill="1" applyBorder="1"/>
    <xf numFmtId="37" fontId="6" fillId="0" borderId="10" xfId="3" applyFont="1" applyFill="1" applyBorder="1"/>
    <xf numFmtId="37" fontId="6" fillId="0" borderId="12" xfId="3" applyFont="1" applyFill="1" applyBorder="1"/>
    <xf numFmtId="0" fontId="5" fillId="0" borderId="12" xfId="0" applyFont="1" applyFill="1" applyBorder="1"/>
    <xf numFmtId="37" fontId="6" fillId="0" borderId="12" xfId="3" applyFont="1" applyBorder="1"/>
    <xf numFmtId="37" fontId="18" fillId="0" borderId="14" xfId="3" applyNumberFormat="1" applyFont="1" applyBorder="1"/>
    <xf numFmtId="166" fontId="6" fillId="0" borderId="14" xfId="1" applyNumberFormat="1" applyFont="1" applyBorder="1"/>
    <xf numFmtId="165" fontId="18" fillId="0" borderId="14" xfId="4" applyNumberFormat="1" applyFont="1" applyBorder="1"/>
    <xf numFmtId="37" fontId="6" fillId="0" borderId="15" xfId="3" applyFont="1" applyBorder="1"/>
    <xf numFmtId="37" fontId="9" fillId="0" borderId="8" xfId="3" applyNumberFormat="1" applyFont="1" applyFill="1" applyBorder="1"/>
    <xf numFmtId="37" fontId="3" fillId="0" borderId="11" xfId="3" applyNumberFormat="1" applyFont="1" applyFill="1" applyBorder="1"/>
    <xf numFmtId="0" fontId="5" fillId="0" borderId="11" xfId="0" applyFont="1" applyFill="1" applyBorder="1"/>
    <xf numFmtId="37" fontId="9" fillId="0" borderId="11" xfId="3" applyNumberFormat="1" applyFont="1" applyFill="1" applyBorder="1"/>
    <xf numFmtId="37" fontId="3" fillId="0" borderId="11" xfId="3" applyNumberFormat="1" applyFont="1" applyBorder="1"/>
    <xf numFmtId="37" fontId="3" fillId="0" borderId="13" xfId="3" applyNumberFormat="1" applyFont="1" applyBorder="1"/>
    <xf numFmtId="166" fontId="5" fillId="0" borderId="0" xfId="0" applyNumberFormat="1" applyFont="1"/>
    <xf numFmtId="37" fontId="6" fillId="0" borderId="0" xfId="3" applyFont="1"/>
    <xf numFmtId="37" fontId="6" fillId="0" borderId="0" xfId="3" applyNumberFormat="1" applyFont="1"/>
    <xf numFmtId="37" fontId="6" fillId="0" borderId="0" xfId="3" applyNumberFormat="1" applyFont="1" applyFill="1"/>
    <xf numFmtId="37" fontId="6" fillId="0" borderId="0" xfId="3" applyFont="1" applyFill="1"/>
    <xf numFmtId="37" fontId="9" fillId="0" borderId="0" xfId="3" applyNumberFormat="1" applyFont="1" applyAlignment="1">
      <alignment horizontal="center"/>
    </xf>
    <xf numFmtId="37" fontId="25" fillId="0" borderId="0" xfId="3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/>
    <xf numFmtId="37" fontId="6" fillId="0" borderId="0" xfId="3" applyNumberFormat="1" applyFont="1" applyAlignment="1">
      <alignment horizontal="center"/>
    </xf>
    <xf numFmtId="37" fontId="6" fillId="0" borderId="0" xfId="3" applyNumberFormat="1" applyFont="1" applyFill="1" applyBorder="1"/>
    <xf numFmtId="43" fontId="6" fillId="0" borderId="0" xfId="1" applyFont="1"/>
    <xf numFmtId="165" fontId="6" fillId="0" borderId="0" xfId="4" applyNumberFormat="1" applyFont="1"/>
    <xf numFmtId="37" fontId="6" fillId="0" borderId="0" xfId="3" applyFont="1"/>
    <xf numFmtId="37" fontId="5" fillId="0" borderId="0" xfId="0" applyNumberFormat="1" applyFont="1"/>
    <xf numFmtId="37" fontId="6" fillId="0" borderId="0" xfId="3" applyNumberFormat="1" applyFont="1" applyAlignment="1">
      <alignment horizontal="right"/>
    </xf>
    <xf numFmtId="166" fontId="5" fillId="0" borderId="0" xfId="1" applyNumberFormat="1" applyFont="1"/>
    <xf numFmtId="37" fontId="6" fillId="0" borderId="0" xfId="3" applyFont="1"/>
    <xf numFmtId="37" fontId="6" fillId="0" borderId="0" xfId="3" applyFont="1" applyFill="1"/>
    <xf numFmtId="164" fontId="6" fillId="0" borderId="0" xfId="3" applyNumberFormat="1" applyFont="1" applyAlignment="1">
      <alignment horizontal="right"/>
    </xf>
    <xf numFmtId="37" fontId="18" fillId="0" borderId="0" xfId="3" applyFont="1" applyFill="1"/>
    <xf numFmtId="43" fontId="5" fillId="0" borderId="0" xfId="1" applyFont="1"/>
    <xf numFmtId="165" fontId="6" fillId="0" borderId="0" xfId="2" applyNumberFormat="1" applyFont="1"/>
    <xf numFmtId="167" fontId="6" fillId="0" borderId="0" xfId="3" applyNumberFormat="1" applyFont="1" applyFill="1"/>
    <xf numFmtId="10" fontId="6" fillId="0" borderId="0" xfId="2" applyNumberFormat="1" applyFont="1"/>
    <xf numFmtId="37" fontId="6" fillId="0" borderId="0" xfId="3" applyFont="1" applyFill="1"/>
    <xf numFmtId="37" fontId="5" fillId="0" borderId="0" xfId="0" applyNumberFormat="1" applyFont="1" applyAlignment="1">
      <alignment wrapText="1"/>
    </xf>
    <xf numFmtId="166" fontId="27" fillId="0" borderId="0" xfId="1" applyNumberFormat="1" applyFont="1" applyAlignment="1">
      <alignment wrapText="1"/>
    </xf>
    <xf numFmtId="166" fontId="6" fillId="0" borderId="0" xfId="1" applyNumberFormat="1" applyFont="1"/>
    <xf numFmtId="0" fontId="5" fillId="0" borderId="0" xfId="0" applyFont="1" applyAlignment="1">
      <alignment wrapText="1"/>
    </xf>
    <xf numFmtId="37" fontId="20" fillId="0" borderId="0" xfId="3" applyNumberFormat="1" applyFont="1" applyBorder="1"/>
    <xf numFmtId="37" fontId="6" fillId="0" borderId="0" xfId="3" applyNumberFormat="1" applyFont="1" applyAlignment="1">
      <alignment horizontal="center"/>
    </xf>
    <xf numFmtId="37" fontId="2" fillId="0" borderId="0" xfId="3" applyFont="1" applyFill="1" applyBorder="1"/>
    <xf numFmtId="166" fontId="6" fillId="0" borderId="0" xfId="18" applyNumberFormat="1" applyFont="1" applyFill="1"/>
    <xf numFmtId="166" fontId="6" fillId="0" borderId="0" xfId="18" applyNumberFormat="1" applyFont="1" applyFill="1" applyBorder="1"/>
    <xf numFmtId="166" fontId="6" fillId="0" borderId="4" xfId="18" applyNumberFormat="1" applyFont="1" applyFill="1" applyBorder="1"/>
    <xf numFmtId="166" fontId="6" fillId="0" borderId="0" xfId="18" applyNumberFormat="1" applyFont="1"/>
    <xf numFmtId="166" fontId="6" fillId="0" borderId="4" xfId="18" applyNumberFormat="1" applyFont="1" applyBorder="1"/>
    <xf numFmtId="166" fontId="6" fillId="0" borderId="0" xfId="18" applyNumberFormat="1" applyFont="1" applyBorder="1"/>
    <xf numFmtId="10" fontId="6" fillId="0" borderId="0" xfId="4" applyNumberFormat="1" applyFont="1" applyFill="1"/>
    <xf numFmtId="10" fontId="6" fillId="0" borderId="0" xfId="4" applyNumberFormat="1" applyFont="1"/>
    <xf numFmtId="37" fontId="9" fillId="0" borderId="0" xfId="3" applyNumberFormat="1" applyFont="1"/>
    <xf numFmtId="37" fontId="9" fillId="0" borderId="0" xfId="3" applyNumberFormat="1" applyFont="1" applyFill="1" applyBorder="1"/>
    <xf numFmtId="37" fontId="9" fillId="0" borderId="0" xfId="3" applyNumberFormat="1" applyFont="1" applyFill="1"/>
    <xf numFmtId="10" fontId="6" fillId="0" borderId="0" xfId="2" applyNumberFormat="1" applyFont="1" applyFill="1"/>
    <xf numFmtId="0" fontId="28" fillId="0" borderId="0" xfId="0" applyFont="1" applyFill="1" applyBorder="1"/>
    <xf numFmtId="165" fontId="6" fillId="0" borderId="0" xfId="4" applyNumberFormat="1" applyFont="1" applyBorder="1"/>
    <xf numFmtId="37" fontId="9" fillId="0" borderId="0" xfId="3" applyFont="1" applyFill="1" applyBorder="1" applyAlignment="1">
      <alignment horizontal="center"/>
    </xf>
    <xf numFmtId="37" fontId="4" fillId="0" borderId="0" xfId="3" applyNumberFormat="1" applyFont="1" applyAlignment="1">
      <alignment horizontal="center"/>
    </xf>
    <xf numFmtId="37" fontId="4" fillId="0" borderId="0" xfId="3" applyNumberFormat="1" applyFont="1" applyFill="1" applyAlignment="1">
      <alignment horizontal="center"/>
    </xf>
    <xf numFmtId="37" fontId="9" fillId="0" borderId="1" xfId="3" applyNumberFormat="1" applyFont="1" applyFill="1" applyBorder="1" applyAlignment="1">
      <alignment horizontal="center"/>
    </xf>
    <xf numFmtId="37" fontId="9" fillId="0" borderId="2" xfId="3" applyNumberFormat="1" applyFont="1" applyFill="1" applyBorder="1" applyAlignment="1">
      <alignment horizontal="center"/>
    </xf>
    <xf numFmtId="37" fontId="9" fillId="0" borderId="3" xfId="3" applyNumberFormat="1" applyFont="1" applyFill="1" applyBorder="1" applyAlignment="1">
      <alignment horizontal="center"/>
    </xf>
    <xf numFmtId="37" fontId="6" fillId="0" borderId="0" xfId="3" applyNumberFormat="1" applyFont="1" applyAlignment="1">
      <alignment horizontal="center"/>
    </xf>
  </cellXfs>
  <cellStyles count="31">
    <cellStyle name="Comma" xfId="1" builtinId="3"/>
    <cellStyle name="Comma 2" xfId="5" xr:uid="{00000000-0005-0000-0000-000001000000}"/>
    <cellStyle name="Comma 3" xfId="6" xr:uid="{00000000-0005-0000-0000-000002000000}"/>
    <cellStyle name="Comma 4" xfId="7" xr:uid="{00000000-0005-0000-0000-000003000000}"/>
    <cellStyle name="Comma 4 2" xfId="26" xr:uid="{00000000-0005-0000-0000-000004000000}"/>
    <cellStyle name="Comma 5" xfId="18" xr:uid="{00000000-0005-0000-0000-000005000000}"/>
    <cellStyle name="Comma 5 2" xfId="28" xr:uid="{00000000-0005-0000-0000-000006000000}"/>
    <cellStyle name="Comma 6" xfId="21" xr:uid="{00000000-0005-0000-0000-000007000000}"/>
    <cellStyle name="Currency 2" xfId="8" xr:uid="{00000000-0005-0000-0000-000008000000}"/>
    <cellStyle name="Normal" xfId="0" builtinId="0"/>
    <cellStyle name="Normal 2" xfId="3" xr:uid="{00000000-0005-0000-0000-00000A000000}"/>
    <cellStyle name="Normal 3" xfId="9" xr:uid="{00000000-0005-0000-0000-00000B000000}"/>
    <cellStyle name="Normal 3 2" xfId="10" xr:uid="{00000000-0005-0000-0000-00000C000000}"/>
    <cellStyle name="Normal 4" xfId="11" xr:uid="{00000000-0005-0000-0000-00000D000000}"/>
    <cellStyle name="Normal 5" xfId="12" xr:uid="{00000000-0005-0000-0000-00000E000000}"/>
    <cellStyle name="Normal 5 2" xfId="19" xr:uid="{00000000-0005-0000-0000-00000F000000}"/>
    <cellStyle name="Normal 5 3" xfId="24" xr:uid="{00000000-0005-0000-0000-000010000000}"/>
    <cellStyle name="Normal 6" xfId="13" xr:uid="{00000000-0005-0000-0000-000011000000}"/>
    <cellStyle name="Normal 6 2" xfId="23" xr:uid="{00000000-0005-0000-0000-000012000000}"/>
    <cellStyle name="Normal 6 3" xfId="30" xr:uid="{00000000-0005-0000-0000-000013000000}"/>
    <cellStyle name="Normal 7" xfId="14" xr:uid="{00000000-0005-0000-0000-000014000000}"/>
    <cellStyle name="Normal 7 2" xfId="22" xr:uid="{00000000-0005-0000-0000-000015000000}"/>
    <cellStyle name="Normal 7 2 2" xfId="29" xr:uid="{00000000-0005-0000-0000-000016000000}"/>
    <cellStyle name="Normal 7 3" xfId="27" xr:uid="{00000000-0005-0000-0000-000017000000}"/>
    <cellStyle name="Normal 8" xfId="16" xr:uid="{00000000-0005-0000-0000-000018000000}"/>
    <cellStyle name="Normal 8 2" xfId="25" xr:uid="{00000000-0005-0000-0000-000019000000}"/>
    <cellStyle name="Percent" xfId="2" builtinId="5"/>
    <cellStyle name="Percent 2" xfId="4" xr:uid="{00000000-0005-0000-0000-00001B000000}"/>
    <cellStyle name="Percent 2 2" xfId="15" xr:uid="{00000000-0005-0000-0000-00001C000000}"/>
    <cellStyle name="Percent 3" xfId="17" xr:uid="{00000000-0005-0000-0000-00001D000000}"/>
    <cellStyle name="Percent 4" xfId="20" xr:uid="{00000000-0005-0000-0000-00001E000000}"/>
  </cellStyles>
  <dxfs count="0"/>
  <tableStyles count="0" defaultTableStyle="TableStyleMedium9" defaultPivotStyle="PivotStyleLight16"/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7"/>
  <sheetViews>
    <sheetView tabSelected="1" view="pageLayout" topLeftCell="A59" zoomScaleNormal="100" workbookViewId="0">
      <selection activeCell="K74" sqref="K74"/>
    </sheetView>
  </sheetViews>
  <sheetFormatPr defaultColWidth="9.140625" defaultRowHeight="14.25" x14ac:dyDescent="0.2"/>
  <cols>
    <col min="1" max="1" width="3.42578125" style="2" customWidth="1"/>
    <col min="2" max="2" width="6.42578125" style="2" customWidth="1"/>
    <col min="3" max="4" width="9.140625" style="2"/>
    <col min="5" max="5" width="13.5703125" style="2" customWidth="1"/>
    <col min="6" max="6" width="2.140625" style="2" customWidth="1"/>
    <col min="7" max="8" width="13.7109375" style="2" bestFit="1" customWidth="1"/>
    <col min="9" max="9" width="10.28515625" style="2" bestFit="1" customWidth="1"/>
    <col min="10" max="10" width="7.42578125" style="65" customWidth="1"/>
    <col min="11" max="11" width="16.85546875" style="99" customWidth="1"/>
    <col min="12" max="12" width="15.7109375" style="2" bestFit="1" customWidth="1"/>
    <col min="13" max="13" width="12" style="2" customWidth="1"/>
    <col min="14" max="14" width="8.140625" style="2" customWidth="1"/>
    <col min="15" max="15" width="30.28515625" style="2" customWidth="1"/>
    <col min="16" max="16" width="14.5703125" style="2" bestFit="1" customWidth="1"/>
    <col min="17" max="17" width="13.5703125" style="2" bestFit="1" customWidth="1"/>
    <col min="18" max="16384" width="9.140625" style="2"/>
  </cols>
  <sheetData>
    <row r="1" spans="1:17" x14ac:dyDescent="0.2">
      <c r="A1" s="1" t="s">
        <v>0</v>
      </c>
      <c r="B1" s="139" t="s">
        <v>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7" x14ac:dyDescent="0.2">
      <c r="A2" s="1" t="s">
        <v>2</v>
      </c>
      <c r="B2" s="93"/>
      <c r="C2" s="93"/>
      <c r="D2" s="93"/>
      <c r="E2" s="93"/>
      <c r="F2" s="93"/>
      <c r="G2" s="93"/>
      <c r="H2" s="93"/>
      <c r="I2" s="93"/>
      <c r="J2" s="100"/>
      <c r="K2" s="93"/>
      <c r="L2" s="92"/>
      <c r="M2" s="92"/>
    </row>
    <row r="3" spans="1:17" x14ac:dyDescent="0.2">
      <c r="A3" s="1" t="s">
        <v>3</v>
      </c>
      <c r="B3" s="139" t="s">
        <v>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7" x14ac:dyDescent="0.2">
      <c r="A4" s="1" t="s">
        <v>5</v>
      </c>
      <c r="B4" s="140" t="s">
        <v>149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7" x14ac:dyDescent="0.2">
      <c r="A5" s="1" t="s">
        <v>6</v>
      </c>
      <c r="B5" s="3"/>
      <c r="C5" s="4"/>
      <c r="D5" s="5"/>
      <c r="E5" s="5"/>
      <c r="F5" s="94"/>
      <c r="G5" s="94"/>
      <c r="H5" s="94"/>
      <c r="I5" s="94"/>
      <c r="J5" s="6"/>
      <c r="K5" s="94"/>
      <c r="L5" s="95"/>
      <c r="M5" s="95"/>
      <c r="N5" s="7"/>
    </row>
    <row r="6" spans="1:17" x14ac:dyDescent="0.2">
      <c r="A6" s="1" t="s">
        <v>7</v>
      </c>
      <c r="B6" s="8"/>
      <c r="C6" s="4"/>
      <c r="D6" s="5"/>
      <c r="E6" s="5"/>
      <c r="F6" s="94"/>
      <c r="G6" s="141" t="s">
        <v>146</v>
      </c>
      <c r="H6" s="142"/>
      <c r="I6" s="143"/>
      <c r="J6" s="6"/>
      <c r="K6" s="141" t="s">
        <v>148</v>
      </c>
      <c r="L6" s="142"/>
      <c r="M6" s="143"/>
      <c r="N6" s="7"/>
    </row>
    <row r="7" spans="1:17" x14ac:dyDescent="0.2">
      <c r="A7" s="1" t="s">
        <v>8</v>
      </c>
      <c r="B7" s="9" t="s">
        <v>9</v>
      </c>
      <c r="C7" s="9"/>
      <c r="D7" s="10"/>
      <c r="E7" s="11"/>
      <c r="F7" s="12"/>
      <c r="G7" s="13" t="s">
        <v>10</v>
      </c>
      <c r="H7" s="14"/>
      <c r="I7" s="14"/>
      <c r="J7" s="15"/>
      <c r="K7" s="96" t="s">
        <v>10</v>
      </c>
      <c r="L7" s="14"/>
      <c r="M7" s="16"/>
    </row>
    <row r="8" spans="1:17" x14ac:dyDescent="0.2">
      <c r="A8" s="1" t="s">
        <v>11</v>
      </c>
      <c r="B8" s="17"/>
      <c r="C8" s="9"/>
      <c r="D8" s="10"/>
      <c r="E8" s="11"/>
      <c r="F8" s="18"/>
      <c r="G8" s="19" t="s">
        <v>12</v>
      </c>
      <c r="H8" s="19" t="s">
        <v>13</v>
      </c>
      <c r="I8" s="19" t="s">
        <v>14</v>
      </c>
      <c r="J8" s="20"/>
      <c r="K8" s="97" t="s">
        <v>12</v>
      </c>
      <c r="L8" s="19" t="s">
        <v>13</v>
      </c>
      <c r="M8" s="21" t="s">
        <v>14</v>
      </c>
    </row>
    <row r="9" spans="1:17" x14ac:dyDescent="0.2">
      <c r="A9" s="1" t="s">
        <v>15</v>
      </c>
      <c r="B9" s="22" t="s">
        <v>16</v>
      </c>
      <c r="C9" s="23"/>
      <c r="D9" s="92"/>
      <c r="E9" s="11"/>
      <c r="F9" s="93"/>
      <c r="G9" s="92"/>
      <c r="H9" s="92"/>
      <c r="I9" s="93"/>
      <c r="J9" s="24"/>
      <c r="K9" s="93"/>
      <c r="L9" s="92"/>
      <c r="M9" s="92"/>
    </row>
    <row r="10" spans="1:17" x14ac:dyDescent="0.2">
      <c r="A10" s="1" t="s">
        <v>17</v>
      </c>
      <c r="B10" s="25" t="s">
        <v>18</v>
      </c>
      <c r="C10" s="25"/>
      <c r="D10" s="26"/>
      <c r="E10" s="92"/>
      <c r="F10" s="92"/>
      <c r="G10" s="119">
        <v>3539638329.118001</v>
      </c>
      <c r="H10" s="119">
        <v>3392241257.9655395</v>
      </c>
      <c r="I10" s="103">
        <f>H10/G10</f>
        <v>0.95835815486007869</v>
      </c>
      <c r="J10" s="28"/>
      <c r="K10" s="144" t="s">
        <v>147</v>
      </c>
      <c r="L10" s="144"/>
      <c r="M10" s="144"/>
      <c r="N10" s="92"/>
      <c r="O10" s="103"/>
      <c r="P10" s="111"/>
      <c r="Q10" s="107"/>
    </row>
    <row r="11" spans="1:17" x14ac:dyDescent="0.2">
      <c r="A11" s="1" t="s">
        <v>19</v>
      </c>
      <c r="B11" s="23"/>
      <c r="C11" s="23"/>
      <c r="D11" s="92"/>
      <c r="E11" s="92"/>
      <c r="F11" s="92"/>
      <c r="G11" s="110"/>
      <c r="H11" s="110"/>
      <c r="I11" s="108"/>
      <c r="J11" s="123"/>
      <c r="K11" s="108"/>
      <c r="L11" s="108"/>
      <c r="M11" s="108"/>
      <c r="O11" s="104"/>
      <c r="P11" s="110"/>
      <c r="Q11" s="107"/>
    </row>
    <row r="12" spans="1:17" x14ac:dyDescent="0.2">
      <c r="A12" s="1" t="s">
        <v>20</v>
      </c>
      <c r="B12" s="25" t="s">
        <v>21</v>
      </c>
      <c r="C12" s="25"/>
      <c r="D12" s="26"/>
      <c r="E12" s="92"/>
      <c r="F12" s="92"/>
      <c r="G12" s="106"/>
      <c r="H12" s="106"/>
      <c r="I12" s="108"/>
      <c r="J12" s="123"/>
      <c r="K12" s="138"/>
      <c r="L12" s="138"/>
      <c r="M12" s="108"/>
      <c r="O12" s="104"/>
      <c r="P12" s="106"/>
      <c r="Q12" s="107"/>
    </row>
    <row r="13" spans="1:17" x14ac:dyDescent="0.2">
      <c r="A13" s="1" t="s">
        <v>22</v>
      </c>
      <c r="B13" s="23" t="s">
        <v>23</v>
      </c>
      <c r="C13" s="23"/>
      <c r="D13" s="92"/>
      <c r="E13" s="92"/>
      <c r="F13" s="92"/>
      <c r="G13" s="106"/>
      <c r="H13" s="106"/>
      <c r="I13" s="108"/>
      <c r="J13" s="123"/>
      <c r="K13" s="108"/>
      <c r="L13" s="108"/>
      <c r="M13" s="108"/>
      <c r="O13" s="104"/>
      <c r="P13" s="106"/>
      <c r="Q13" s="107"/>
    </row>
    <row r="14" spans="1:17" x14ac:dyDescent="0.2">
      <c r="A14" s="1" t="s">
        <v>24</v>
      </c>
      <c r="B14" s="23" t="s">
        <v>25</v>
      </c>
      <c r="C14" s="23" t="s">
        <v>26</v>
      </c>
      <c r="D14" s="92"/>
      <c r="E14" s="92"/>
      <c r="F14" s="92"/>
      <c r="G14" s="116">
        <v>896037053</v>
      </c>
      <c r="H14" s="116">
        <v>857137507.77916181</v>
      </c>
      <c r="I14" s="103" t="s">
        <v>27</v>
      </c>
      <c r="J14" s="28"/>
      <c r="K14" s="116">
        <v>1168968043.29</v>
      </c>
      <c r="L14" s="116">
        <v>1116558966.6500003</v>
      </c>
      <c r="M14" s="103" t="s">
        <v>27</v>
      </c>
      <c r="N14" s="30"/>
      <c r="O14" s="115"/>
      <c r="P14" s="109"/>
      <c r="Q14" s="107"/>
    </row>
    <row r="15" spans="1:17" x14ac:dyDescent="0.2">
      <c r="A15" s="1" t="s">
        <v>28</v>
      </c>
      <c r="B15" s="23" t="s">
        <v>25</v>
      </c>
      <c r="C15" s="23" t="s">
        <v>29</v>
      </c>
      <c r="D15" s="92"/>
      <c r="E15" s="92"/>
      <c r="F15" s="92"/>
      <c r="G15" s="116">
        <v>132873864</v>
      </c>
      <c r="H15" s="116">
        <v>127000415.30088446</v>
      </c>
      <c r="I15" s="103">
        <f>H15/G15</f>
        <v>0.95579680967872249</v>
      </c>
      <c r="J15" s="103"/>
      <c r="K15" s="116">
        <v>175200998.01000002</v>
      </c>
      <c r="L15" s="93">
        <f>K15*M15</f>
        <v>167456554.95048621</v>
      </c>
      <c r="M15" s="103">
        <f>I15</f>
        <v>0.95579680967872249</v>
      </c>
      <c r="N15" s="30"/>
      <c r="O15" s="113"/>
      <c r="P15" s="114"/>
      <c r="Q15" s="107"/>
    </row>
    <row r="16" spans="1:17" x14ac:dyDescent="0.2">
      <c r="A16" s="1" t="s">
        <v>30</v>
      </c>
      <c r="B16" s="23" t="s">
        <v>25</v>
      </c>
      <c r="C16" s="23" t="s">
        <v>31</v>
      </c>
      <c r="D16" s="92"/>
      <c r="E16" s="92"/>
      <c r="F16" s="92"/>
      <c r="G16" s="116">
        <f>SUM(G14:G15)</f>
        <v>1028910917</v>
      </c>
      <c r="H16" s="116">
        <f>SUM(H14:H15)</f>
        <v>984137923.0800463</v>
      </c>
      <c r="I16" s="108"/>
      <c r="J16" s="108"/>
      <c r="K16" s="94">
        <f>SUM(K14:K15)</f>
        <v>1344169041.3</v>
      </c>
      <c r="L16" s="94">
        <f>SUM(L14:L15)</f>
        <v>1284015521.6004865</v>
      </c>
      <c r="M16" s="108"/>
      <c r="N16" s="30"/>
      <c r="O16" s="102"/>
      <c r="P16" s="109"/>
      <c r="Q16" s="107"/>
    </row>
    <row r="17" spans="1:17" x14ac:dyDescent="0.2">
      <c r="A17" s="1" t="s">
        <v>32</v>
      </c>
      <c r="B17" s="23"/>
      <c r="C17" s="23"/>
      <c r="D17" s="92"/>
      <c r="E17" s="92"/>
      <c r="F17" s="92"/>
      <c r="G17" s="106"/>
      <c r="H17" s="106"/>
      <c r="I17" s="108"/>
      <c r="J17" s="108"/>
      <c r="K17" s="94"/>
      <c r="L17" s="94"/>
      <c r="M17" s="108"/>
      <c r="N17" s="30"/>
      <c r="O17" s="102"/>
      <c r="P17" s="106"/>
      <c r="Q17" s="107"/>
    </row>
    <row r="18" spans="1:17" x14ac:dyDescent="0.2">
      <c r="A18" s="1" t="s">
        <v>33</v>
      </c>
      <c r="B18" s="23" t="s">
        <v>34</v>
      </c>
      <c r="C18" s="23"/>
      <c r="D18" s="92"/>
      <c r="E18" s="92"/>
      <c r="F18" s="92"/>
      <c r="G18" s="106"/>
      <c r="H18" s="106"/>
      <c r="I18" s="108"/>
      <c r="J18" s="108"/>
      <c r="K18" s="94"/>
      <c r="L18" s="108"/>
      <c r="M18" s="108"/>
      <c r="N18" s="30"/>
      <c r="O18" s="102"/>
      <c r="P18" s="106"/>
      <c r="Q18" s="107"/>
    </row>
    <row r="19" spans="1:17" x14ac:dyDescent="0.2">
      <c r="A19" s="1" t="s">
        <v>35</v>
      </c>
      <c r="B19" s="23" t="s">
        <v>25</v>
      </c>
      <c r="C19" s="23" t="s">
        <v>36</v>
      </c>
      <c r="D19" s="92"/>
      <c r="E19" s="92"/>
      <c r="F19" s="92"/>
      <c r="G19" s="116">
        <v>620658600.94000006</v>
      </c>
      <c r="H19" s="116">
        <v>589999584.33227694</v>
      </c>
      <c r="I19" s="103">
        <f t="shared" ref="I19:I27" si="0">H19/G19</f>
        <v>0.95060244623809387</v>
      </c>
      <c r="J19" s="103"/>
      <c r="K19" s="124">
        <v>830692777.38</v>
      </c>
      <c r="L19" s="93">
        <f t="shared" ref="L19:L26" si="1">K19*M19</f>
        <v>789658586.2497443</v>
      </c>
      <c r="M19" s="103">
        <f t="shared" ref="M19:M27" si="2">I19</f>
        <v>0.95060244623809387</v>
      </c>
      <c r="N19" s="30"/>
      <c r="O19" s="113"/>
      <c r="P19" s="114"/>
      <c r="Q19" s="107"/>
    </row>
    <row r="20" spans="1:17" x14ac:dyDescent="0.2">
      <c r="A20" s="1" t="s">
        <v>37</v>
      </c>
      <c r="B20" s="23" t="s">
        <v>25</v>
      </c>
      <c r="C20" s="23" t="s">
        <v>38</v>
      </c>
      <c r="D20" s="92"/>
      <c r="E20" s="92"/>
      <c r="F20" s="92"/>
      <c r="G20" s="116">
        <v>121742623.82000002</v>
      </c>
      <c r="H20" s="116">
        <v>116646466.3980051</v>
      </c>
      <c r="I20" s="103">
        <f t="shared" si="0"/>
        <v>0.95813990809390026</v>
      </c>
      <c r="J20" s="103"/>
      <c r="K20" s="125">
        <v>162318740.05000001</v>
      </c>
      <c r="L20" s="93">
        <f t="shared" si="1"/>
        <v>155524062.67342469</v>
      </c>
      <c r="M20" s="103">
        <f t="shared" si="2"/>
        <v>0.95813990809390026</v>
      </c>
      <c r="N20" s="30"/>
      <c r="O20" s="113"/>
      <c r="P20" s="114"/>
      <c r="Q20" s="107"/>
    </row>
    <row r="21" spans="1:17" x14ac:dyDescent="0.2">
      <c r="A21" s="1" t="s">
        <v>39</v>
      </c>
      <c r="B21" s="23" t="s">
        <v>25</v>
      </c>
      <c r="C21" s="23" t="s">
        <v>40</v>
      </c>
      <c r="D21" s="92"/>
      <c r="E21" s="92"/>
      <c r="F21" s="92"/>
      <c r="G21" s="116">
        <v>5775539.5700000012</v>
      </c>
      <c r="H21" s="116">
        <v>5535968.5120776761</v>
      </c>
      <c r="I21" s="103">
        <f t="shared" si="0"/>
        <v>0.95851970971392286</v>
      </c>
      <c r="J21" s="103"/>
      <c r="K21" s="125">
        <v>7727512.6299999999</v>
      </c>
      <c r="L21" s="93">
        <f t="shared" si="1"/>
        <v>7406973.1629182724</v>
      </c>
      <c r="M21" s="103">
        <f t="shared" si="2"/>
        <v>0.95851970971392286</v>
      </c>
      <c r="N21" s="30"/>
      <c r="O21" s="113"/>
      <c r="P21" s="114"/>
      <c r="Q21" s="107"/>
    </row>
    <row r="22" spans="1:17" x14ac:dyDescent="0.2">
      <c r="A22" s="1" t="s">
        <v>41</v>
      </c>
      <c r="B22" s="23" t="s">
        <v>25</v>
      </c>
      <c r="C22" s="23" t="s">
        <v>42</v>
      </c>
      <c r="D22" s="92"/>
      <c r="E22" s="92"/>
      <c r="F22" s="92"/>
      <c r="G22" s="116">
        <v>25946411.000000004</v>
      </c>
      <c r="H22" s="116">
        <v>24196176.394522663</v>
      </c>
      <c r="I22" s="103">
        <f t="shared" si="0"/>
        <v>0.93254425032127408</v>
      </c>
      <c r="J22" s="103"/>
      <c r="K22" s="125">
        <v>33047693.170000002</v>
      </c>
      <c r="L22" s="93">
        <f t="shared" si="1"/>
        <v>30818436.252065141</v>
      </c>
      <c r="M22" s="103">
        <f t="shared" si="2"/>
        <v>0.93254425032127408</v>
      </c>
      <c r="N22" s="30"/>
      <c r="O22" s="113"/>
      <c r="P22" s="114"/>
      <c r="Q22" s="107"/>
    </row>
    <row r="23" spans="1:17" x14ac:dyDescent="0.2">
      <c r="A23" s="1" t="s">
        <v>43</v>
      </c>
      <c r="B23" s="23" t="s">
        <v>25</v>
      </c>
      <c r="C23" s="23" t="s">
        <v>44</v>
      </c>
      <c r="D23" s="92"/>
      <c r="E23" s="92"/>
      <c r="F23" s="92"/>
      <c r="G23" s="116">
        <v>970427</v>
      </c>
      <c r="H23" s="116">
        <v>806515</v>
      </c>
      <c r="I23" s="103">
        <f t="shared" si="0"/>
        <v>0.83109291064655044</v>
      </c>
      <c r="J23" s="103"/>
      <c r="K23" s="125">
        <v>1332528.6400000001</v>
      </c>
      <c r="L23" s="93">
        <f t="shared" si="1"/>
        <v>1107455.1059374895</v>
      </c>
      <c r="M23" s="103">
        <f t="shared" si="2"/>
        <v>0.83109291064655044</v>
      </c>
      <c r="N23" s="30"/>
      <c r="O23" s="113"/>
      <c r="P23" s="114"/>
      <c r="Q23" s="107"/>
    </row>
    <row r="24" spans="1:17" x14ac:dyDescent="0.2">
      <c r="A24" s="1" t="s">
        <v>45</v>
      </c>
      <c r="B24" s="23" t="s">
        <v>25</v>
      </c>
      <c r="C24" s="23" t="s">
        <v>46</v>
      </c>
      <c r="D24" s="92"/>
      <c r="E24" s="92"/>
      <c r="F24" s="92"/>
      <c r="G24" s="116">
        <v>5327100</v>
      </c>
      <c r="H24" s="116">
        <v>5245566.9827524256</v>
      </c>
      <c r="I24" s="103">
        <f t="shared" si="0"/>
        <v>0.98469467116300158</v>
      </c>
      <c r="J24" s="103"/>
      <c r="K24" s="116">
        <v>-6233127.0199999996</v>
      </c>
      <c r="L24" s="93">
        <f t="shared" si="1"/>
        <v>-6137726.9612761196</v>
      </c>
      <c r="M24" s="103">
        <f t="shared" si="2"/>
        <v>0.98469467116300158</v>
      </c>
      <c r="N24" s="30"/>
      <c r="O24" s="113"/>
      <c r="P24" s="114"/>
      <c r="Q24" s="107"/>
    </row>
    <row r="25" spans="1:17" x14ac:dyDescent="0.2">
      <c r="A25" s="1" t="s">
        <v>47</v>
      </c>
      <c r="B25" s="23" t="s">
        <v>25</v>
      </c>
      <c r="C25" s="23" t="s">
        <v>48</v>
      </c>
      <c r="D25" s="92"/>
      <c r="E25" s="92"/>
      <c r="F25" s="92"/>
      <c r="G25" s="116">
        <v>1762322</v>
      </c>
      <c r="H25" s="116">
        <v>1689045.813699577</v>
      </c>
      <c r="I25" s="103">
        <f t="shared" si="0"/>
        <v>0.95842065961814982</v>
      </c>
      <c r="J25" s="103"/>
      <c r="K25" s="116">
        <v>2820899</v>
      </c>
      <c r="L25" s="93">
        <f t="shared" si="1"/>
        <v>2703607.8802961791</v>
      </c>
      <c r="M25" s="103">
        <f>I25</f>
        <v>0.95842065961814982</v>
      </c>
      <c r="N25" s="30"/>
      <c r="O25" s="113"/>
      <c r="P25" s="114"/>
      <c r="Q25" s="107"/>
    </row>
    <row r="26" spans="1:17" x14ac:dyDescent="0.2">
      <c r="A26" s="1" t="s">
        <v>49</v>
      </c>
      <c r="B26" s="23" t="s">
        <v>25</v>
      </c>
      <c r="C26" s="23" t="s">
        <v>50</v>
      </c>
      <c r="D26" s="92"/>
      <c r="E26" s="92"/>
      <c r="F26" s="92"/>
      <c r="G26" s="116">
        <v>15717055.74140599</v>
      </c>
      <c r="H26" s="116">
        <v>15520475.890842048</v>
      </c>
      <c r="I26" s="103">
        <f>H26/G26</f>
        <v>0.98749257788492417</v>
      </c>
      <c r="J26" s="103"/>
      <c r="K26" s="116">
        <v>26204173.66</v>
      </c>
      <c r="L26" s="93">
        <f t="shared" si="1"/>
        <v>25876426.998857629</v>
      </c>
      <c r="M26" s="103">
        <f>I26</f>
        <v>0.98749257788492417</v>
      </c>
      <c r="N26" s="30"/>
      <c r="O26" s="113"/>
      <c r="P26" s="114"/>
      <c r="Q26" s="107"/>
    </row>
    <row r="27" spans="1:17" x14ac:dyDescent="0.2">
      <c r="A27" s="1" t="s">
        <v>51</v>
      </c>
      <c r="B27" s="23" t="s">
        <v>25</v>
      </c>
      <c r="C27" s="23" t="s">
        <v>52</v>
      </c>
      <c r="D27" s="92"/>
      <c r="E27" s="92"/>
      <c r="F27" s="92"/>
      <c r="G27" s="116">
        <v>3359421.8852993213</v>
      </c>
      <c r="H27" s="116">
        <v>3315555.9363344116</v>
      </c>
      <c r="I27" s="103">
        <f t="shared" si="0"/>
        <v>0.98694241138427263</v>
      </c>
      <c r="J27" s="103"/>
      <c r="K27" s="116">
        <v>6286257.6100000003</v>
      </c>
      <c r="L27" s="93">
        <f>K27*M27</f>
        <v>6204174.2441961346</v>
      </c>
      <c r="M27" s="103">
        <f t="shared" si="2"/>
        <v>0.98694241138427263</v>
      </c>
      <c r="N27" s="30"/>
      <c r="O27" s="113"/>
      <c r="P27" s="114"/>
      <c r="Q27" s="107"/>
    </row>
    <row r="28" spans="1:17" x14ac:dyDescent="0.2">
      <c r="A28" s="1" t="s">
        <v>53</v>
      </c>
      <c r="B28" s="23" t="s">
        <v>25</v>
      </c>
      <c r="C28" s="23" t="s">
        <v>54</v>
      </c>
      <c r="D28" s="92"/>
      <c r="E28" s="92"/>
      <c r="F28" s="92"/>
      <c r="G28" s="106">
        <f>SUM(G19:G27)</f>
        <v>801259501.95670545</v>
      </c>
      <c r="H28" s="106">
        <f>SUM(H19:H27)</f>
        <v>762955355.26051092</v>
      </c>
      <c r="I28" s="103"/>
      <c r="J28" s="103"/>
      <c r="K28" s="94">
        <f>SUM(K19:K27)</f>
        <v>1064197455.12</v>
      </c>
      <c r="L28" s="93">
        <f>SUM(L19:L27)</f>
        <v>1013161995.6061639</v>
      </c>
      <c r="M28" s="108"/>
      <c r="N28" s="30"/>
      <c r="O28" s="102"/>
      <c r="P28" s="114"/>
      <c r="Q28" s="107"/>
    </row>
    <row r="29" spans="1:17" x14ac:dyDescent="0.2">
      <c r="A29" s="1" t="s">
        <v>55</v>
      </c>
      <c r="B29" s="23"/>
      <c r="C29" s="23"/>
      <c r="D29" s="92"/>
      <c r="E29" s="92"/>
      <c r="F29" s="92"/>
      <c r="G29" s="108"/>
      <c r="H29" s="108"/>
      <c r="I29" s="103"/>
      <c r="J29" s="103"/>
      <c r="K29" s="94"/>
      <c r="L29" s="108"/>
      <c r="M29" s="108"/>
      <c r="N29" s="30"/>
      <c r="O29" s="102"/>
      <c r="P29" s="114"/>
      <c r="Q29" s="107"/>
    </row>
    <row r="30" spans="1:17" x14ac:dyDescent="0.2">
      <c r="A30" s="1" t="s">
        <v>56</v>
      </c>
      <c r="B30" s="23" t="s">
        <v>57</v>
      </c>
      <c r="C30" s="23"/>
      <c r="D30" s="92"/>
      <c r="E30" s="92"/>
      <c r="F30" s="92"/>
      <c r="G30" s="106">
        <f>G16-G28</f>
        <v>227651415.04329455</v>
      </c>
      <c r="H30" s="106">
        <f>H16-H28</f>
        <v>221182567.81953537</v>
      </c>
      <c r="I30" s="103"/>
      <c r="J30" s="103"/>
      <c r="K30" s="39">
        <f>K16-K28</f>
        <v>279971586.17999995</v>
      </c>
      <c r="L30" s="106">
        <f>L16-L28</f>
        <v>270853525.99432266</v>
      </c>
      <c r="M30" s="108"/>
      <c r="N30" s="30"/>
      <c r="O30" s="102"/>
      <c r="P30" s="114"/>
      <c r="Q30" s="107"/>
    </row>
    <row r="31" spans="1:17" x14ac:dyDescent="0.2">
      <c r="A31" s="1" t="s">
        <v>58</v>
      </c>
      <c r="B31" s="23" t="s">
        <v>59</v>
      </c>
      <c r="C31" s="23" t="s">
        <v>60</v>
      </c>
      <c r="D31" s="92"/>
      <c r="E31" s="11"/>
      <c r="F31" s="93"/>
      <c r="G31" s="116">
        <v>6245994</v>
      </c>
      <c r="H31" s="116">
        <v>5962892.4149259273</v>
      </c>
      <c r="I31" s="103">
        <f>H31/G31</f>
        <v>0.95467469468045074</v>
      </c>
      <c r="J31" s="103"/>
      <c r="K31" s="126">
        <v>8402214.2599999998</v>
      </c>
      <c r="L31" s="93">
        <f>K31*M31</f>
        <v>8021381.3333052294</v>
      </c>
      <c r="M31" s="103">
        <f>I31</f>
        <v>0.95467469468045074</v>
      </c>
      <c r="N31" s="30"/>
      <c r="O31" s="113"/>
      <c r="P31" s="114"/>
      <c r="Q31" s="107"/>
    </row>
    <row r="32" spans="1:17" x14ac:dyDescent="0.2">
      <c r="A32" s="1" t="s">
        <v>61</v>
      </c>
      <c r="B32" s="23"/>
      <c r="C32" s="23"/>
      <c r="D32" s="92"/>
      <c r="E32" s="11"/>
      <c r="F32" s="93"/>
      <c r="G32" s="106"/>
      <c r="H32" s="106"/>
      <c r="I32" s="103"/>
      <c r="J32" s="122"/>
      <c r="K32" s="116"/>
      <c r="L32" s="108"/>
      <c r="M32" s="108"/>
      <c r="N32" s="30"/>
      <c r="O32" s="102"/>
      <c r="P32" s="114"/>
      <c r="Q32" s="107"/>
    </row>
    <row r="33" spans="1:17" x14ac:dyDescent="0.2">
      <c r="A33" s="1" t="s">
        <v>62</v>
      </c>
      <c r="B33" s="23" t="s">
        <v>63</v>
      </c>
      <c r="C33" s="23"/>
      <c r="D33" s="14"/>
      <c r="E33" s="14"/>
      <c r="F33" s="14"/>
      <c r="G33" s="106">
        <f>SUM(G30:G32)</f>
        <v>233897409.04329455</v>
      </c>
      <c r="H33" s="106">
        <f>SUM(H30:H32)</f>
        <v>227145460.23446131</v>
      </c>
      <c r="I33" s="103"/>
      <c r="J33" s="33"/>
      <c r="K33" s="39">
        <f>SUM(K30:K32)</f>
        <v>288373800.43999994</v>
      </c>
      <c r="L33" s="106">
        <f>SUM(L30:L32)</f>
        <v>278874907.3276279</v>
      </c>
      <c r="M33" s="103">
        <f>L33/K33</f>
        <v>0.96706048504448516</v>
      </c>
      <c r="N33" s="30"/>
      <c r="O33" s="113"/>
      <c r="P33" s="114"/>
      <c r="Q33" s="107"/>
    </row>
    <row r="34" spans="1:17" x14ac:dyDescent="0.2">
      <c r="A34" s="1" t="s">
        <v>64</v>
      </c>
      <c r="B34" s="23"/>
      <c r="C34" s="23" t="s">
        <v>65</v>
      </c>
      <c r="D34" s="14"/>
      <c r="E34" s="14"/>
      <c r="F34" s="93"/>
      <c r="G34" s="108"/>
      <c r="H34" s="108"/>
      <c r="I34" s="93"/>
      <c r="J34" s="122"/>
      <c r="K34" s="127">
        <v>29550609.600000001</v>
      </c>
      <c r="L34" s="93">
        <f>K34*M34</f>
        <v>28320067.691246528</v>
      </c>
      <c r="M34" s="103">
        <f>I10</f>
        <v>0.95835815486007869</v>
      </c>
      <c r="N34" s="92" t="s">
        <v>66</v>
      </c>
      <c r="O34" s="113"/>
      <c r="P34" s="114"/>
    </row>
    <row r="35" spans="1:17" x14ac:dyDescent="0.2">
      <c r="A35" s="1" t="s">
        <v>67</v>
      </c>
      <c r="B35" s="23"/>
      <c r="C35" s="23" t="s">
        <v>68</v>
      </c>
      <c r="D35" s="14"/>
      <c r="E35" s="14"/>
      <c r="F35" s="93"/>
      <c r="G35" s="106"/>
      <c r="H35" s="106"/>
      <c r="I35" s="93"/>
      <c r="J35" s="122"/>
      <c r="K35" s="128">
        <v>2698866.8000000031</v>
      </c>
      <c r="L35" s="93">
        <f>K35*M35</f>
        <v>2609967.4366784603</v>
      </c>
      <c r="M35" s="103">
        <f>M33</f>
        <v>0.96706048504448516</v>
      </c>
      <c r="N35" s="92" t="s">
        <v>69</v>
      </c>
      <c r="O35" s="113"/>
      <c r="P35" s="114"/>
    </row>
    <row r="36" spans="1:17" x14ac:dyDescent="0.2">
      <c r="A36" s="1" t="s">
        <v>70</v>
      </c>
      <c r="B36" s="23"/>
      <c r="C36" s="23"/>
      <c r="D36" s="14"/>
      <c r="E36" s="14"/>
      <c r="F36" s="93"/>
      <c r="G36" s="106"/>
      <c r="H36" s="106"/>
      <c r="I36" s="93"/>
      <c r="J36" s="122"/>
      <c r="K36" s="94"/>
      <c r="L36" s="93"/>
      <c r="M36" s="108"/>
      <c r="N36" s="92"/>
      <c r="O36" s="102"/>
      <c r="P36" s="114"/>
    </row>
    <row r="37" spans="1:17" x14ac:dyDescent="0.2">
      <c r="A37" s="1" t="s">
        <v>71</v>
      </c>
      <c r="B37" s="23" t="s">
        <v>72</v>
      </c>
      <c r="C37" s="23"/>
      <c r="D37" s="14"/>
      <c r="E37" s="14"/>
      <c r="F37" s="93"/>
      <c r="G37" s="106"/>
      <c r="H37" s="106"/>
      <c r="I37" s="93"/>
      <c r="J37" s="122"/>
      <c r="K37" s="94">
        <f>SUM(K33:K35)</f>
        <v>320623276.83999997</v>
      </c>
      <c r="L37" s="94">
        <f>SUM(L33:L35)</f>
        <v>309804942.45555288</v>
      </c>
      <c r="M37" s="108"/>
      <c r="N37" s="92"/>
      <c r="O37" s="102"/>
      <c r="P37" s="114"/>
    </row>
    <row r="38" spans="1:17" x14ac:dyDescent="0.2">
      <c r="A38" s="1" t="s">
        <v>73</v>
      </c>
      <c r="B38" s="23"/>
      <c r="C38" s="23" t="s">
        <v>74</v>
      </c>
      <c r="D38" s="14"/>
      <c r="E38" s="14"/>
      <c r="F38" s="93"/>
      <c r="G38" s="106"/>
      <c r="H38" s="106"/>
      <c r="I38" s="93"/>
      <c r="J38" s="122"/>
      <c r="K38" s="129">
        <v>87388734.050000012</v>
      </c>
      <c r="L38" s="93">
        <f>K38*M38</f>
        <v>83749705.91971615</v>
      </c>
      <c r="M38" s="103">
        <f>I10</f>
        <v>0.95835815486007869</v>
      </c>
      <c r="N38" s="92" t="s">
        <v>66</v>
      </c>
      <c r="O38" s="113"/>
      <c r="P38" s="114"/>
    </row>
    <row r="39" spans="1:17" x14ac:dyDescent="0.2">
      <c r="A39" s="1" t="s">
        <v>75</v>
      </c>
      <c r="B39" s="23"/>
      <c r="C39" s="23"/>
      <c r="D39" s="14"/>
      <c r="E39" s="14"/>
      <c r="F39" s="93"/>
      <c r="G39" s="106"/>
      <c r="H39" s="106"/>
      <c r="I39" s="93"/>
      <c r="J39" s="122"/>
      <c r="K39" s="94"/>
      <c r="L39" s="93"/>
      <c r="M39" s="108"/>
      <c r="N39" s="92"/>
      <c r="O39" s="102"/>
      <c r="P39" s="114"/>
    </row>
    <row r="40" spans="1:17" x14ac:dyDescent="0.2">
      <c r="A40" s="1" t="s">
        <v>76</v>
      </c>
      <c r="B40" s="23" t="s">
        <v>77</v>
      </c>
      <c r="C40" s="23"/>
      <c r="D40" s="14"/>
      <c r="E40" s="14"/>
      <c r="F40" s="93"/>
      <c r="G40" s="106"/>
      <c r="H40" s="106"/>
      <c r="I40" s="93"/>
      <c r="J40" s="122"/>
      <c r="K40" s="94">
        <f>SUM(K37-K38)</f>
        <v>233234542.78999996</v>
      </c>
      <c r="L40" s="93">
        <f>SUM(L37-L38)</f>
        <v>226055236.53583673</v>
      </c>
      <c r="M40" s="108"/>
      <c r="N40" s="92"/>
      <c r="O40" s="102"/>
      <c r="P40" s="114"/>
    </row>
    <row r="41" spans="1:17" x14ac:dyDescent="0.2">
      <c r="A41" s="1" t="s">
        <v>78</v>
      </c>
      <c r="B41" s="23"/>
      <c r="C41" s="23"/>
      <c r="D41" s="14"/>
      <c r="E41" s="14"/>
      <c r="F41" s="93"/>
      <c r="G41" s="106"/>
      <c r="H41" s="106"/>
      <c r="I41" s="93"/>
      <c r="J41" s="122"/>
      <c r="K41" s="94"/>
      <c r="L41" s="93"/>
      <c r="M41" s="108"/>
      <c r="N41" s="92"/>
      <c r="O41" s="30"/>
      <c r="P41" s="114"/>
    </row>
    <row r="42" spans="1:17" x14ac:dyDescent="0.2">
      <c r="A42" s="1" t="s">
        <v>79</v>
      </c>
      <c r="B42" s="23" t="s">
        <v>80</v>
      </c>
      <c r="C42" s="23"/>
      <c r="D42" s="14"/>
      <c r="E42" s="14"/>
      <c r="F42" s="93"/>
      <c r="G42" s="106"/>
      <c r="H42" s="106"/>
      <c r="I42" s="93"/>
      <c r="J42" s="122"/>
      <c r="K42" s="94"/>
      <c r="L42" s="93"/>
      <c r="M42" s="108"/>
      <c r="N42" s="92"/>
      <c r="O42" s="30"/>
      <c r="P42" s="114"/>
    </row>
    <row r="43" spans="1:17" x14ac:dyDescent="0.2">
      <c r="A43" s="1" t="s">
        <v>81</v>
      </c>
      <c r="B43" s="23"/>
      <c r="C43" s="23" t="s">
        <v>82</v>
      </c>
      <c r="D43" s="14"/>
      <c r="E43" s="14"/>
      <c r="F43" s="93"/>
      <c r="G43" s="106"/>
      <c r="H43" s="106"/>
      <c r="I43" s="93"/>
      <c r="J43" s="122"/>
      <c r="K43" s="94">
        <f>K40</f>
        <v>233234542.78999996</v>
      </c>
      <c r="L43" s="94">
        <f>L40</f>
        <v>226055236.53583673</v>
      </c>
      <c r="M43" s="108"/>
      <c r="N43" s="92"/>
      <c r="O43" s="30"/>
      <c r="P43" s="114"/>
    </row>
    <row r="44" spans="1:17" x14ac:dyDescent="0.2">
      <c r="A44" s="1" t="s">
        <v>83</v>
      </c>
      <c r="B44" s="23"/>
      <c r="C44" s="23" t="s">
        <v>84</v>
      </c>
      <c r="D44" s="14"/>
      <c r="E44" s="14"/>
      <c r="F44" s="93"/>
      <c r="G44" s="106"/>
      <c r="H44" s="106"/>
      <c r="I44" s="93"/>
      <c r="J44" s="122"/>
      <c r="K44" s="94">
        <v>2363834455.4800005</v>
      </c>
      <c r="L44" s="93">
        <f>K44*M44</f>
        <v>2265400027.1484923</v>
      </c>
      <c r="M44" s="103">
        <f>I10</f>
        <v>0.95835815486007869</v>
      </c>
      <c r="N44" s="92" t="s">
        <v>85</v>
      </c>
      <c r="O44" s="113"/>
      <c r="P44" s="114"/>
    </row>
    <row r="45" spans="1:17" x14ac:dyDescent="0.2">
      <c r="A45" s="1" t="s">
        <v>86</v>
      </c>
      <c r="B45" s="23"/>
      <c r="C45" s="23"/>
      <c r="D45" s="14"/>
      <c r="E45" s="14"/>
      <c r="F45" s="93"/>
      <c r="G45" s="106"/>
      <c r="H45" s="106"/>
      <c r="I45" s="93"/>
      <c r="J45" s="122"/>
      <c r="K45" s="94"/>
      <c r="L45" s="93"/>
      <c r="M45" s="103"/>
      <c r="N45" s="92"/>
      <c r="P45" s="114"/>
    </row>
    <row r="46" spans="1:17" x14ac:dyDescent="0.2">
      <c r="A46" s="1" t="s">
        <v>87</v>
      </c>
      <c r="B46" s="23"/>
      <c r="C46" s="23" t="s">
        <v>88</v>
      </c>
      <c r="D46" s="14"/>
      <c r="E46" s="14"/>
      <c r="F46" s="93"/>
      <c r="G46" s="106"/>
      <c r="H46" s="106"/>
      <c r="I46" s="93"/>
      <c r="J46" s="122"/>
      <c r="K46" s="130">
        <f>K43/K44</f>
        <v>9.8667883552208957E-2</v>
      </c>
      <c r="L46" s="131">
        <f>L43/L44</f>
        <v>9.978601298966934E-2</v>
      </c>
      <c r="M46" s="103"/>
      <c r="N46" s="92"/>
      <c r="P46" s="114"/>
    </row>
    <row r="47" spans="1:17" x14ac:dyDescent="0.2">
      <c r="A47" s="1" t="s">
        <v>89</v>
      </c>
      <c r="B47" s="23"/>
      <c r="C47" s="23"/>
      <c r="D47" s="14"/>
      <c r="E47" s="14"/>
      <c r="F47" s="93"/>
      <c r="G47" s="106"/>
      <c r="H47" s="106"/>
      <c r="I47" s="93"/>
      <c r="J47" s="122"/>
      <c r="K47" s="130"/>
      <c r="L47" s="131"/>
      <c r="M47" s="103"/>
      <c r="N47" s="92"/>
      <c r="P47" s="114"/>
    </row>
    <row r="48" spans="1:17" x14ac:dyDescent="0.2">
      <c r="A48" s="1" t="s">
        <v>90</v>
      </c>
      <c r="B48" s="23"/>
      <c r="C48" s="23" t="s">
        <v>91</v>
      </c>
      <c r="D48" s="14"/>
      <c r="E48" s="14"/>
      <c r="F48" s="93"/>
      <c r="G48" s="106"/>
      <c r="H48" s="106"/>
      <c r="I48" s="93"/>
      <c r="J48" s="122"/>
      <c r="K48" s="94">
        <f>K44*9.5%</f>
        <v>224564273.27060005</v>
      </c>
      <c r="L48" s="132">
        <f>L44*9.4%</f>
        <v>212947602.55195829</v>
      </c>
      <c r="M48" s="103" t="s">
        <v>145</v>
      </c>
      <c r="N48" s="92"/>
      <c r="P48" s="114"/>
    </row>
    <row r="49" spans="1:16" x14ac:dyDescent="0.2">
      <c r="A49" s="1" t="s">
        <v>92</v>
      </c>
      <c r="B49" s="34"/>
      <c r="C49" s="35" t="s">
        <v>93</v>
      </c>
      <c r="D49" s="36"/>
      <c r="E49" s="36"/>
      <c r="F49" s="37"/>
      <c r="G49" s="38"/>
      <c r="H49" s="38"/>
      <c r="I49" s="101"/>
      <c r="J49" s="24"/>
      <c r="K49" s="101">
        <f>K44*10%</f>
        <v>236383445.54800007</v>
      </c>
      <c r="L49" s="133">
        <f>L44*10%</f>
        <v>226540002.71484923</v>
      </c>
      <c r="M49" s="28" t="s">
        <v>94</v>
      </c>
      <c r="N49" s="95"/>
      <c r="O49" s="105"/>
    </row>
    <row r="50" spans="1:16" x14ac:dyDescent="0.2">
      <c r="A50" s="1" t="s">
        <v>95</v>
      </c>
      <c r="B50" s="34"/>
      <c r="C50" s="34" t="s">
        <v>96</v>
      </c>
      <c r="D50" s="4"/>
      <c r="E50" s="4"/>
      <c r="F50" s="94"/>
      <c r="G50" s="39"/>
      <c r="H50" s="39"/>
      <c r="I50" s="94"/>
      <c r="J50" s="6"/>
      <c r="K50" s="94">
        <f>K$44*10.5%</f>
        <v>248202617.82540005</v>
      </c>
      <c r="L50" s="134">
        <f>L$44*10.5%</f>
        <v>237867002.85059169</v>
      </c>
      <c r="M50" s="40" t="s">
        <v>97</v>
      </c>
      <c r="N50" s="95"/>
      <c r="O50" s="30"/>
      <c r="P50" s="105"/>
    </row>
    <row r="51" spans="1:16" x14ac:dyDescent="0.2">
      <c r="A51" s="1" t="s">
        <v>98</v>
      </c>
      <c r="B51" s="34"/>
      <c r="C51" s="34"/>
      <c r="D51" s="4"/>
      <c r="E51" s="4"/>
      <c r="F51" s="94"/>
      <c r="G51" s="39"/>
      <c r="H51" s="39"/>
      <c r="I51" s="94"/>
      <c r="J51" s="6"/>
      <c r="K51" s="94"/>
      <c r="L51" s="134"/>
      <c r="M51" s="40"/>
      <c r="N51" s="95"/>
      <c r="O51" s="41"/>
      <c r="P51" s="112"/>
    </row>
    <row r="52" spans="1:16" x14ac:dyDescent="0.2">
      <c r="A52" s="1" t="s">
        <v>99</v>
      </c>
      <c r="B52" s="34"/>
      <c r="C52" s="34"/>
      <c r="D52" s="4"/>
      <c r="E52" s="4"/>
      <c r="F52" s="94"/>
      <c r="G52" s="39"/>
      <c r="H52" s="39"/>
      <c r="I52" s="94"/>
      <c r="J52" s="6"/>
      <c r="K52" s="94"/>
      <c r="L52" s="134"/>
      <c r="M52" s="40"/>
      <c r="N52" s="95"/>
      <c r="O52" s="42"/>
    </row>
    <row r="53" spans="1:16" x14ac:dyDescent="0.2">
      <c r="A53" s="1" t="s">
        <v>100</v>
      </c>
      <c r="B53" s="34" t="s">
        <v>101</v>
      </c>
      <c r="C53" s="34"/>
      <c r="D53" s="4"/>
      <c r="E53" s="4"/>
      <c r="F53" s="94"/>
      <c r="G53" s="39"/>
      <c r="H53" s="39"/>
      <c r="I53" s="94"/>
      <c r="J53" s="6"/>
      <c r="K53" s="94"/>
      <c r="L53" s="94"/>
      <c r="M53" s="40"/>
      <c r="N53" s="95"/>
    </row>
    <row r="54" spans="1:16" x14ac:dyDescent="0.2">
      <c r="A54" s="1" t="s">
        <v>102</v>
      </c>
      <c r="B54" s="34"/>
      <c r="C54" s="34" t="s">
        <v>103</v>
      </c>
      <c r="D54" s="4"/>
      <c r="E54" s="4"/>
      <c r="F54" s="94"/>
      <c r="G54" s="39"/>
      <c r="H54" s="39"/>
      <c r="I54" s="94"/>
      <c r="J54" s="6"/>
      <c r="K54" s="94"/>
      <c r="L54" s="94">
        <f>(L48-L43)/(1-9.4%)</f>
        <v>-14467587.178673767</v>
      </c>
      <c r="M54" s="43" t="s">
        <v>144</v>
      </c>
      <c r="N54" s="95"/>
    </row>
    <row r="55" spans="1:16" x14ac:dyDescent="0.2">
      <c r="A55" s="1" t="s">
        <v>105</v>
      </c>
      <c r="B55" s="34"/>
      <c r="C55" s="34" t="s">
        <v>104</v>
      </c>
      <c r="D55" s="4"/>
      <c r="E55" s="4"/>
      <c r="F55" s="94"/>
      <c r="G55" s="39"/>
      <c r="H55" s="39"/>
      <c r="I55" s="94"/>
      <c r="J55" s="6"/>
      <c r="K55" s="94"/>
      <c r="L55" s="94">
        <f>L43+L54</f>
        <v>211587649.35716295</v>
      </c>
      <c r="M55" s="40"/>
      <c r="N55" s="95"/>
      <c r="O55" s="105"/>
    </row>
    <row r="56" spans="1:16" x14ac:dyDescent="0.2">
      <c r="A56" s="1" t="s">
        <v>107</v>
      </c>
      <c r="B56" s="34"/>
      <c r="C56" s="34" t="s">
        <v>106</v>
      </c>
      <c r="D56" s="4"/>
      <c r="E56" s="4"/>
      <c r="F56" s="94"/>
      <c r="G56" s="39"/>
      <c r="H56" s="39"/>
      <c r="I56" s="94"/>
      <c r="J56" s="6"/>
      <c r="K56" s="94"/>
      <c r="L56" s="94">
        <f>L44+L54</f>
        <v>2250932439.9698186</v>
      </c>
      <c r="M56" s="40"/>
      <c r="N56" s="95"/>
    </row>
    <row r="57" spans="1:16" x14ac:dyDescent="0.2">
      <c r="A57" s="1" t="s">
        <v>109</v>
      </c>
      <c r="B57" s="34"/>
      <c r="C57" s="34" t="s">
        <v>108</v>
      </c>
      <c r="D57" s="4"/>
      <c r="E57" s="4"/>
      <c r="F57" s="94"/>
      <c r="G57" s="39"/>
      <c r="H57" s="39"/>
      <c r="I57" s="94"/>
      <c r="J57" s="6"/>
      <c r="K57" s="94"/>
      <c r="L57" s="135">
        <f>L55/L56</f>
        <v>9.4E-2</v>
      </c>
      <c r="M57" s="40"/>
      <c r="N57" s="95"/>
    </row>
    <row r="58" spans="1:16" ht="15" thickBot="1" x14ac:dyDescent="0.25">
      <c r="A58" s="1" t="s">
        <v>110</v>
      </c>
      <c r="B58" s="4"/>
      <c r="C58" s="4"/>
      <c r="D58" s="4"/>
      <c r="E58" s="4"/>
      <c r="F58" s="94"/>
      <c r="G58" s="39"/>
      <c r="H58" s="39"/>
      <c r="I58" s="94"/>
      <c r="J58" s="6"/>
      <c r="K58" s="94"/>
      <c r="L58" s="94"/>
      <c r="M58" s="40"/>
      <c r="N58" s="95"/>
    </row>
    <row r="59" spans="1:16" x14ac:dyDescent="0.2">
      <c r="A59" s="1" t="s">
        <v>111</v>
      </c>
      <c r="B59" s="85" t="s">
        <v>138</v>
      </c>
      <c r="C59" s="67"/>
      <c r="D59" s="67"/>
      <c r="E59" s="67"/>
      <c r="F59" s="68"/>
      <c r="G59" s="69"/>
      <c r="H59" s="69"/>
      <c r="I59" s="68"/>
      <c r="J59" s="70"/>
      <c r="K59" s="68"/>
      <c r="L59" s="68"/>
      <c r="M59" s="76"/>
      <c r="N59" s="77"/>
    </row>
    <row r="60" spans="1:16" x14ac:dyDescent="0.2">
      <c r="A60" s="1" t="s">
        <v>114</v>
      </c>
      <c r="B60" s="86"/>
      <c r="C60" s="35" t="s">
        <v>112</v>
      </c>
      <c r="D60" s="36"/>
      <c r="E60" s="36"/>
      <c r="F60" s="44" t="s">
        <v>113</v>
      </c>
      <c r="G60" s="136"/>
      <c r="H60" s="38"/>
      <c r="I60" s="101"/>
      <c r="J60" s="24"/>
      <c r="K60" s="101"/>
      <c r="L60" s="101">
        <f>IF(L54&lt;0,0,(IF(L$54&lt;25000000,L$54,25000000)))</f>
        <v>0</v>
      </c>
      <c r="M60" s="28"/>
      <c r="N60" s="78"/>
    </row>
    <row r="61" spans="1:16" x14ac:dyDescent="0.2">
      <c r="A61" s="1" t="s">
        <v>117</v>
      </c>
      <c r="B61" s="87"/>
      <c r="C61" s="45"/>
      <c r="D61" s="45"/>
      <c r="E61" s="45"/>
      <c r="F61" s="37"/>
      <c r="G61" s="38"/>
      <c r="H61" s="38"/>
      <c r="I61" s="101"/>
      <c r="J61" s="24"/>
      <c r="K61" s="101"/>
      <c r="L61" s="101"/>
      <c r="M61" s="28"/>
      <c r="N61" s="79"/>
    </row>
    <row r="62" spans="1:16" x14ac:dyDescent="0.2">
      <c r="A62" s="1" t="s">
        <v>119</v>
      </c>
      <c r="B62" s="88" t="s">
        <v>115</v>
      </c>
      <c r="C62" s="36"/>
      <c r="D62" s="45"/>
      <c r="E62" s="45"/>
      <c r="F62" s="37"/>
      <c r="G62" s="38"/>
      <c r="H62" s="38"/>
      <c r="I62" s="101"/>
      <c r="J62" s="24"/>
      <c r="K62" s="101"/>
      <c r="L62" s="101"/>
      <c r="M62" s="28"/>
      <c r="N62" s="79"/>
      <c r="O62" s="117"/>
    </row>
    <row r="63" spans="1:16" ht="15" x14ac:dyDescent="0.25">
      <c r="A63" s="1" t="s">
        <v>122</v>
      </c>
      <c r="B63" s="86"/>
      <c r="C63" s="35" t="s">
        <v>116</v>
      </c>
      <c r="D63" s="45"/>
      <c r="E63" s="45"/>
      <c r="F63" s="44"/>
      <c r="G63" s="38"/>
      <c r="H63" s="38"/>
      <c r="I63" s="101"/>
      <c r="J63" s="24"/>
      <c r="K63" s="101"/>
      <c r="L63" s="101">
        <f>IF(L43&gt;L49,(L43-L49),0)/(1-10%)</f>
        <v>0</v>
      </c>
      <c r="M63" s="28" t="s">
        <v>137</v>
      </c>
      <c r="N63" s="79"/>
      <c r="O63" s="118"/>
    </row>
    <row r="64" spans="1:16" x14ac:dyDescent="0.2">
      <c r="A64" s="1" t="s">
        <v>123</v>
      </c>
      <c r="B64" s="87"/>
      <c r="C64" s="45"/>
      <c r="D64" s="45"/>
      <c r="E64" s="45"/>
      <c r="F64" s="37"/>
      <c r="G64" s="38"/>
      <c r="H64" s="38"/>
      <c r="I64" s="101"/>
      <c r="J64" s="24"/>
      <c r="K64" s="101"/>
      <c r="L64" s="101"/>
      <c r="M64" s="28"/>
      <c r="N64" s="79"/>
      <c r="O64" s="120"/>
    </row>
    <row r="65" spans="1:16" x14ac:dyDescent="0.2">
      <c r="A65" s="1" t="s">
        <v>126</v>
      </c>
      <c r="B65" s="88" t="s">
        <v>118</v>
      </c>
      <c r="C65" s="36"/>
      <c r="D65" s="36"/>
      <c r="E65" s="36"/>
      <c r="F65" s="37"/>
      <c r="G65" s="38"/>
      <c r="H65" s="38"/>
      <c r="I65" s="101"/>
      <c r="J65" s="24"/>
      <c r="K65" s="101"/>
      <c r="L65" s="46"/>
      <c r="M65" s="28"/>
      <c r="N65" s="78"/>
      <c r="P65" s="105"/>
    </row>
    <row r="66" spans="1:16" x14ac:dyDescent="0.2">
      <c r="A66" s="1" t="s">
        <v>127</v>
      </c>
      <c r="B66" s="86"/>
      <c r="C66" s="35" t="s">
        <v>120</v>
      </c>
      <c r="D66" s="36"/>
      <c r="E66" s="36"/>
      <c r="F66" s="44"/>
      <c r="G66" s="136"/>
      <c r="H66" s="38"/>
      <c r="I66" s="101"/>
      <c r="J66" s="24"/>
      <c r="K66" s="101"/>
      <c r="L66" s="101">
        <f>IF(L43&gt;L50,(L43-L50),0)/(1-10.5%)</f>
        <v>0</v>
      </c>
      <c r="M66" s="28" t="s">
        <v>121</v>
      </c>
      <c r="N66" s="78"/>
      <c r="O66" s="30"/>
    </row>
    <row r="67" spans="1:16" ht="15" thickBot="1" x14ac:dyDescent="0.25">
      <c r="A67" s="1" t="s">
        <v>128</v>
      </c>
      <c r="B67" s="86"/>
      <c r="C67" s="36"/>
      <c r="D67" s="36"/>
      <c r="E67" s="36"/>
      <c r="F67" s="47"/>
      <c r="G67" s="136"/>
      <c r="H67" s="38"/>
      <c r="I67" s="101"/>
      <c r="J67" s="24"/>
      <c r="K67" s="101"/>
      <c r="L67" s="101"/>
      <c r="M67" s="28"/>
      <c r="N67" s="78"/>
    </row>
    <row r="68" spans="1:16" x14ac:dyDescent="0.2">
      <c r="A68" s="1" t="s">
        <v>129</v>
      </c>
      <c r="B68" s="88" t="s">
        <v>143</v>
      </c>
      <c r="C68" s="36"/>
      <c r="D68" s="36"/>
      <c r="E68" s="36"/>
      <c r="F68" s="47"/>
      <c r="G68" s="136"/>
      <c r="H68" s="38"/>
      <c r="I68" s="101"/>
      <c r="J68" s="24"/>
      <c r="K68" s="101"/>
      <c r="L68" s="48" t="s">
        <v>124</v>
      </c>
      <c r="M68" s="49" t="s">
        <v>125</v>
      </c>
      <c r="N68" s="78"/>
      <c r="O68" s="30"/>
    </row>
    <row r="69" spans="1:16" x14ac:dyDescent="0.2">
      <c r="A69" s="1" t="s">
        <v>130</v>
      </c>
      <c r="B69" s="86"/>
      <c r="C69" s="35" t="s">
        <v>139</v>
      </c>
      <c r="D69" s="36"/>
      <c r="E69" s="36"/>
      <c r="F69" s="37"/>
      <c r="G69" s="38"/>
      <c r="H69" s="38"/>
      <c r="I69" s="101"/>
      <c r="J69" s="24"/>
      <c r="K69" s="101"/>
      <c r="L69" s="101">
        <f>L63*80%</f>
        <v>0</v>
      </c>
      <c r="M69" s="50">
        <f>L69*1.34662</f>
        <v>0</v>
      </c>
      <c r="N69" s="78"/>
    </row>
    <row r="70" spans="1:16" x14ac:dyDescent="0.2">
      <c r="A70" s="1" t="s">
        <v>131</v>
      </c>
      <c r="B70" s="89"/>
      <c r="C70" s="51" t="s">
        <v>140</v>
      </c>
      <c r="D70" s="52"/>
      <c r="E70" s="52"/>
      <c r="F70" s="53"/>
      <c r="G70" s="54"/>
      <c r="H70" s="54"/>
      <c r="I70" s="53"/>
      <c r="J70" s="55"/>
      <c r="K70" s="53"/>
      <c r="L70" s="53">
        <f>L63*20%</f>
        <v>0</v>
      </c>
      <c r="M70" s="57"/>
      <c r="N70" s="80"/>
    </row>
    <row r="71" spans="1:16" x14ac:dyDescent="0.2">
      <c r="A71" s="1" t="s">
        <v>132</v>
      </c>
      <c r="B71" s="89"/>
      <c r="C71" s="35" t="s">
        <v>141</v>
      </c>
      <c r="D71" s="36"/>
      <c r="E71" s="36"/>
      <c r="F71" s="37"/>
      <c r="G71" s="38"/>
      <c r="H71" s="38"/>
      <c r="I71" s="101"/>
      <c r="J71" s="24"/>
      <c r="K71" s="101"/>
      <c r="L71" s="101">
        <f>L66*0.55</f>
        <v>0</v>
      </c>
      <c r="M71" s="57">
        <f>L71*1.34662</f>
        <v>0</v>
      </c>
      <c r="N71" s="80"/>
    </row>
    <row r="72" spans="1:16" ht="15" thickBot="1" x14ac:dyDescent="0.25">
      <c r="A72" s="1"/>
      <c r="B72" s="89"/>
      <c r="C72" s="35" t="s">
        <v>136</v>
      </c>
      <c r="D72" s="36"/>
      <c r="E72" s="36"/>
      <c r="F72" s="101"/>
      <c r="G72" s="38"/>
      <c r="H72" s="38"/>
      <c r="I72" s="101"/>
      <c r="J72" s="24"/>
      <c r="K72" s="101"/>
      <c r="L72" s="101">
        <f>L66*0.25</f>
        <v>0</v>
      </c>
      <c r="M72" s="58">
        <f>L72*1.34662</f>
        <v>0</v>
      </c>
      <c r="N72" s="80"/>
    </row>
    <row r="73" spans="1:16" x14ac:dyDescent="0.2">
      <c r="A73" s="1" t="s">
        <v>133</v>
      </c>
      <c r="B73" s="89"/>
      <c r="C73" s="35" t="s">
        <v>142</v>
      </c>
      <c r="D73" s="36"/>
      <c r="E73" s="36"/>
      <c r="F73" s="37"/>
      <c r="G73" s="38"/>
      <c r="H73" s="38"/>
      <c r="I73" s="101"/>
      <c r="J73" s="24"/>
      <c r="K73" s="101"/>
      <c r="L73" s="59">
        <f>L66*0.2</f>
        <v>0</v>
      </c>
      <c r="M73" s="60"/>
      <c r="N73" s="80"/>
    </row>
    <row r="74" spans="1:16" x14ac:dyDescent="0.2">
      <c r="A74" s="1" t="s">
        <v>134</v>
      </c>
      <c r="B74" s="89"/>
      <c r="C74" s="61"/>
      <c r="D74" s="52"/>
      <c r="E74" s="52"/>
      <c r="F74" s="53"/>
      <c r="G74" s="54"/>
      <c r="H74" s="54"/>
      <c r="I74" s="53"/>
      <c r="J74" s="55"/>
      <c r="K74" s="53"/>
      <c r="L74" s="53">
        <f>SUM(L69:L73)</f>
        <v>0</v>
      </c>
      <c r="M74" s="137"/>
      <c r="N74" s="80"/>
    </row>
    <row r="75" spans="1:16" ht="15" thickBot="1" x14ac:dyDescent="0.25">
      <c r="A75" s="1" t="s">
        <v>135</v>
      </c>
      <c r="B75" s="90"/>
      <c r="C75" s="71"/>
      <c r="D75" s="71"/>
      <c r="E75" s="71"/>
      <c r="F75" s="72"/>
      <c r="G75" s="73"/>
      <c r="H75" s="73"/>
      <c r="I75" s="72"/>
      <c r="J75" s="74"/>
      <c r="K75" s="81"/>
      <c r="L75" s="82"/>
      <c r="M75" s="83"/>
      <c r="N75" s="84"/>
    </row>
    <row r="76" spans="1:16" x14ac:dyDescent="0.2">
      <c r="A76" s="75"/>
      <c r="B76" s="52"/>
      <c r="C76" s="52"/>
      <c r="D76" s="52"/>
      <c r="E76" s="52"/>
      <c r="F76" s="53"/>
      <c r="G76" s="54"/>
      <c r="H76" s="54"/>
      <c r="I76" s="53"/>
      <c r="J76" s="55"/>
      <c r="K76" s="56"/>
      <c r="L76" s="60"/>
      <c r="M76" s="62"/>
      <c r="N76" s="66"/>
    </row>
    <row r="77" spans="1:16" x14ac:dyDescent="0.2">
      <c r="A77" s="63"/>
      <c r="B77" s="63"/>
      <c r="C77" s="63"/>
      <c r="D77" s="63"/>
      <c r="E77" s="63"/>
      <c r="F77" s="93"/>
      <c r="G77" s="31"/>
      <c r="H77" s="31"/>
      <c r="I77" s="93"/>
      <c r="J77" s="100"/>
      <c r="K77" s="98"/>
      <c r="L77" s="91"/>
    </row>
    <row r="78" spans="1:16" x14ac:dyDescent="0.2">
      <c r="A78" s="63"/>
      <c r="B78" s="63"/>
      <c r="C78" s="63"/>
      <c r="D78" s="63"/>
      <c r="E78" s="63"/>
      <c r="F78" s="93"/>
      <c r="G78" s="31"/>
      <c r="H78" s="31"/>
      <c r="I78" s="93"/>
      <c r="J78" s="100"/>
      <c r="K78" s="98"/>
      <c r="L78" s="91"/>
    </row>
    <row r="79" spans="1:16" x14ac:dyDescent="0.2">
      <c r="A79" s="63"/>
      <c r="B79" s="63"/>
      <c r="C79" s="63"/>
      <c r="D79" s="63"/>
      <c r="E79" s="63"/>
      <c r="F79" s="93"/>
      <c r="G79" s="31"/>
      <c r="H79" s="31"/>
      <c r="I79" s="93"/>
      <c r="J79" s="100"/>
      <c r="K79" s="32"/>
      <c r="L79" s="93"/>
      <c r="M79" s="27"/>
      <c r="N79" s="92"/>
    </row>
    <row r="80" spans="1:16" x14ac:dyDescent="0.2">
      <c r="A80" s="63"/>
      <c r="B80" s="63"/>
      <c r="C80" s="63"/>
      <c r="D80" s="121"/>
      <c r="E80" s="121"/>
      <c r="F80" s="93"/>
      <c r="G80" s="31"/>
      <c r="H80" s="31"/>
      <c r="I80" s="93"/>
      <c r="J80" s="100"/>
      <c r="K80" s="32"/>
      <c r="L80" s="93"/>
      <c r="M80" s="27"/>
      <c r="N80" s="92"/>
    </row>
    <row r="81" spans="1:14" x14ac:dyDescent="0.2">
      <c r="A81" s="14"/>
      <c r="B81" s="14"/>
      <c r="C81" s="14"/>
      <c r="D81" s="14"/>
      <c r="E81" s="14"/>
      <c r="F81" s="93"/>
      <c r="G81" s="31"/>
      <c r="H81" s="31"/>
      <c r="I81" s="93"/>
      <c r="J81" s="100"/>
      <c r="K81" s="93"/>
      <c r="L81" s="93"/>
      <c r="M81" s="27"/>
      <c r="N81" s="92"/>
    </row>
    <row r="82" spans="1:14" x14ac:dyDescent="0.2">
      <c r="A82" s="14"/>
      <c r="B82" s="14"/>
      <c r="C82" s="14"/>
      <c r="D82" s="14"/>
      <c r="E82" s="14"/>
      <c r="F82" s="93"/>
      <c r="G82" s="31"/>
      <c r="H82" s="31"/>
      <c r="I82" s="93"/>
      <c r="J82" s="100"/>
      <c r="K82" s="93"/>
      <c r="L82" s="93"/>
      <c r="M82" s="27"/>
      <c r="N82" s="92"/>
    </row>
    <row r="83" spans="1:14" x14ac:dyDescent="0.2">
      <c r="A83" s="14"/>
      <c r="B83" s="14"/>
      <c r="C83" s="14"/>
      <c r="D83" s="14"/>
      <c r="E83" s="14"/>
      <c r="F83" s="93"/>
      <c r="G83" s="31"/>
      <c r="H83" s="31"/>
      <c r="I83" s="93"/>
      <c r="J83" s="100"/>
      <c r="K83" s="93"/>
      <c r="L83" s="93"/>
      <c r="M83" s="27"/>
      <c r="N83" s="92"/>
    </row>
    <row r="84" spans="1:14" x14ac:dyDescent="0.2">
      <c r="A84" s="14"/>
      <c r="B84" s="14"/>
      <c r="C84" s="14"/>
      <c r="D84" s="14"/>
      <c r="E84" s="14"/>
      <c r="F84" s="93"/>
      <c r="G84" s="31"/>
      <c r="H84" s="31"/>
      <c r="I84" s="93"/>
      <c r="J84" s="100"/>
      <c r="K84" s="93"/>
      <c r="L84" s="93"/>
      <c r="M84" s="27"/>
      <c r="N84" s="92"/>
    </row>
    <row r="85" spans="1:14" x14ac:dyDescent="0.2">
      <c r="A85" s="14"/>
      <c r="B85" s="14"/>
      <c r="C85" s="14"/>
      <c r="D85" s="14"/>
      <c r="E85" s="14"/>
      <c r="F85" s="93"/>
      <c r="G85" s="31"/>
      <c r="H85" s="31"/>
      <c r="I85" s="93"/>
      <c r="J85" s="100"/>
      <c r="K85" s="93"/>
      <c r="L85" s="93"/>
      <c r="M85" s="27"/>
      <c r="N85" s="92"/>
    </row>
    <row r="86" spans="1:14" x14ac:dyDescent="0.2">
      <c r="A86" s="14"/>
      <c r="B86" s="14"/>
      <c r="C86" s="14"/>
      <c r="D86" s="14"/>
      <c r="E86" s="14"/>
      <c r="F86" s="93"/>
      <c r="G86" s="31"/>
      <c r="H86" s="31"/>
      <c r="I86" s="93"/>
      <c r="J86" s="100"/>
      <c r="K86" s="93"/>
      <c r="L86" s="93"/>
      <c r="M86" s="27"/>
    </row>
    <row r="87" spans="1:14" x14ac:dyDescent="0.2">
      <c r="A87" s="92"/>
      <c r="B87" s="92"/>
      <c r="C87" s="92"/>
      <c r="D87" s="92"/>
      <c r="E87" s="92"/>
      <c r="F87" s="92"/>
      <c r="G87" s="29"/>
      <c r="H87" s="29"/>
      <c r="I87" s="92"/>
      <c r="J87" s="64"/>
      <c r="K87" s="92"/>
      <c r="L87" s="92"/>
      <c r="M87" s="92"/>
    </row>
  </sheetData>
  <mergeCells count="7">
    <mergeCell ref="K12:L12"/>
    <mergeCell ref="B1:N1"/>
    <mergeCell ref="B3:N3"/>
    <mergeCell ref="B4:N4"/>
    <mergeCell ref="G6:I6"/>
    <mergeCell ref="K6:M6"/>
    <mergeCell ref="K10:M10"/>
  </mergeCells>
  <pageMargins left="0.7" right="0.7" top="0.75" bottom="0.75" header="0.3" footer="0.3"/>
  <pageSetup scale="64" orientation="portrait" cellComments="atEnd" r:id="rId1"/>
  <headerFooter>
    <oddFooter>&amp;R&amp;"Arial,Regular"&amp;10Exhibit No. 3
Case No. IPC-E-21-10
N. Blackwell, IPC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PCA - Exhibit No. 3</vt:lpstr>
      <vt:lpstr>'2021 PCA - Exhibit No. 3'!Print_Area</vt:lpstr>
    </vt:vector>
  </TitlesOfParts>
  <Company>IPCO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kkr6787</dc:creator>
  <cp:lastModifiedBy>Buckner, Stephanie</cp:lastModifiedBy>
  <cp:lastPrinted>2021-04-15T14:49:51Z</cp:lastPrinted>
  <dcterms:created xsi:type="dcterms:W3CDTF">2013-01-04T16:53:27Z</dcterms:created>
  <dcterms:modified xsi:type="dcterms:W3CDTF">2021-04-15T14:49:54Z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{1DC6253D-19FD-41F5-A33C-11C908ECB92A}</vt:lpwstr>
  </property>
</Properties>
</file>